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G59" i="37" s="1"/>
  <c r="D59" i="37"/>
  <c r="B60" i="37"/>
  <c r="C60" i="37"/>
  <c r="D60" i="37"/>
  <c r="G60" i="37"/>
  <c r="B61" i="37"/>
  <c r="B62" i="37"/>
  <c r="C62" i="37"/>
  <c r="D62" i="37"/>
  <c r="B63" i="37"/>
  <c r="C63" i="37"/>
  <c r="D63" i="37"/>
  <c r="B64" i="37"/>
  <c r="B65" i="37"/>
  <c r="C65" i="37"/>
  <c r="D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G77" i="37" s="1"/>
  <c r="D77" i="37"/>
  <c r="B78" i="37"/>
  <c r="C78" i="37"/>
  <c r="D78" i="37"/>
  <c r="B79" i="37"/>
  <c r="C79" i="37"/>
  <c r="G79" i="37" s="1"/>
  <c r="D79" i="37"/>
  <c r="B80" i="37"/>
  <c r="C80" i="37"/>
  <c r="G80" i="37" s="1"/>
  <c r="D80" i="37"/>
  <c r="B81" i="37"/>
  <c r="C81" i="37"/>
  <c r="G81" i="37" s="1"/>
  <c r="D81" i="37"/>
  <c r="B82" i="37"/>
  <c r="C82" i="37"/>
  <c r="G82" i="37" s="1"/>
  <c r="D82" i="37"/>
  <c r="B83" i="37"/>
  <c r="C83" i="37"/>
  <c r="G83" i="37" s="1"/>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G117" i="37" s="1"/>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H126" i="37" s="1"/>
  <c r="D126" i="37"/>
  <c r="B127" i="37"/>
  <c r="C127" i="37"/>
  <c r="D127" i="37"/>
  <c r="B128" i="37"/>
  <c r="B129" i="37"/>
  <c r="C129" i="37"/>
  <c r="D129" i="37"/>
  <c r="B130" i="37"/>
  <c r="G130" i="37" s="1"/>
  <c r="C130" i="37"/>
  <c r="D130" i="37"/>
  <c r="B131" i="37"/>
  <c r="B132" i="37"/>
  <c r="B133" i="37"/>
  <c r="C133" i="37"/>
  <c r="D133" i="37"/>
  <c r="B134" i="37"/>
  <c r="G134" i="37" s="1"/>
  <c r="C134" i="37"/>
  <c r="D134" i="37"/>
  <c r="B135" i="37"/>
  <c r="G135" i="37" s="1"/>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G158" i="37" s="1"/>
  <c r="D158" i="37"/>
  <c r="B159" i="37"/>
  <c r="C159" i="37"/>
  <c r="G159" i="37" s="1"/>
  <c r="D159" i="37"/>
  <c r="B160" i="37"/>
  <c r="C160" i="37"/>
  <c r="D160" i="37"/>
  <c r="B161" i="37"/>
  <c r="B162" i="37"/>
  <c r="B163" i="37"/>
  <c r="C163" i="37"/>
  <c r="G163" i="37" s="1"/>
  <c r="D163" i="37"/>
  <c r="B164" i="37"/>
  <c r="C164" i="37"/>
  <c r="D164" i="37"/>
  <c r="B165" i="37"/>
  <c r="C165" i="37"/>
  <c r="G165" i="37" s="1"/>
  <c r="D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G189" i="37" s="1"/>
  <c r="C189" i="37"/>
  <c r="D189" i="37"/>
  <c r="B190" i="37"/>
  <c r="C190" i="37"/>
  <c r="D190" i="37"/>
  <c r="B191" i="37"/>
  <c r="C191" i="37"/>
  <c r="D191" i="37"/>
  <c r="B192" i="37"/>
  <c r="G192" i="37" s="1"/>
  <c r="C192" i="37"/>
  <c r="D192" i="37"/>
  <c r="B193" i="37"/>
  <c r="C193" i="37"/>
  <c r="D193" i="37"/>
  <c r="B194" i="37"/>
  <c r="B195" i="37"/>
  <c r="B196" i="37"/>
  <c r="C196" i="37"/>
  <c r="D196" i="37"/>
  <c r="B197" i="37"/>
  <c r="G197" i="37" s="1"/>
  <c r="C197" i="37"/>
  <c r="D197" i="37"/>
  <c r="B198" i="37"/>
  <c r="G198" i="37" s="1"/>
  <c r="C198" i="37"/>
  <c r="D198" i="37"/>
  <c r="B199" i="37"/>
  <c r="C199" i="37"/>
  <c r="D199" i="37"/>
  <c r="B200" i="37"/>
  <c r="B201" i="37"/>
  <c r="C201" i="37"/>
  <c r="G201" i="37" s="1"/>
  <c r="D201" i="37"/>
  <c r="B202" i="37"/>
  <c r="C202" i="37"/>
  <c r="G202" i="37" s="1"/>
  <c r="D202" i="37"/>
  <c r="B203" i="37"/>
  <c r="C203" i="37"/>
  <c r="D203" i="37"/>
  <c r="B204" i="37"/>
  <c r="C204" i="37"/>
  <c r="G204" i="37" s="1"/>
  <c r="D204" i="37"/>
  <c r="B205" i="37"/>
  <c r="C205" i="37"/>
  <c r="G205" i="37" s="1"/>
  <c r="D205" i="37"/>
  <c r="B206" i="37"/>
  <c r="C206" i="37"/>
  <c r="G206" i="37" s="1"/>
  <c r="D206" i="37"/>
  <c r="B207" i="37"/>
  <c r="C207" i="37"/>
  <c r="G207" i="37" s="1"/>
  <c r="D207" i="37"/>
  <c r="B208" i="37"/>
  <c r="B209" i="37"/>
  <c r="C209" i="37"/>
  <c r="D209" i="37"/>
  <c r="B210" i="37"/>
  <c r="G210" i="37" s="1"/>
  <c r="C210" i="37"/>
  <c r="D210" i="37"/>
  <c r="B211" i="37"/>
  <c r="C211" i="37"/>
  <c r="D211" i="37"/>
  <c r="B212" i="37"/>
  <c r="G212" i="37" s="1"/>
  <c r="C212" i="37"/>
  <c r="D212" i="37"/>
  <c r="B213" i="37"/>
  <c r="B214" i="37"/>
  <c r="B215" i="37"/>
  <c r="C215" i="37"/>
  <c r="D215" i="37"/>
  <c r="B216" i="37"/>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G227" i="37" s="1"/>
  <c r="C227" i="37"/>
  <c r="D227" i="37"/>
  <c r="B228" i="37"/>
  <c r="G228" i="37" s="1"/>
  <c r="C228" i="37"/>
  <c r="D228" i="37"/>
  <c r="B229" i="37"/>
  <c r="B230" i="37"/>
  <c r="C230" i="37"/>
  <c r="G230" i="37" s="1"/>
  <c r="D230" i="37"/>
  <c r="B231" i="37"/>
  <c r="C231" i="37"/>
  <c r="G231" i="37" s="1"/>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G253" i="37" s="1"/>
  <c r="D253" i="37"/>
  <c r="B254" i="37"/>
  <c r="B255" i="37"/>
  <c r="G255" i="37" s="1"/>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G285" i="37" s="1"/>
  <c r="C285" i="37"/>
  <c r="D285" i="37"/>
  <c r="B286" i="37"/>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G397" i="37" s="1"/>
  <c r="C397" i="37"/>
  <c r="D397" i="37"/>
  <c r="B398" i="37"/>
  <c r="G398" i="37" s="1"/>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B420" i="37"/>
  <c r="C420" i="37"/>
  <c r="D420" i="37"/>
  <c r="G420" i="37" s="1"/>
  <c r="B421" i="37"/>
  <c r="B422" i="37"/>
  <c r="G422" i="37" s="1"/>
  <c r="C422" i="37"/>
  <c r="D422" i="37"/>
  <c r="B423" i="37"/>
  <c r="C423" i="37"/>
  <c r="D423" i="37"/>
  <c r="B424" i="37"/>
  <c r="C424" i="37"/>
  <c r="D424" i="37"/>
  <c r="B425" i="37"/>
  <c r="G425" i="37" s="1"/>
  <c r="C425" i="37"/>
  <c r="D425" i="37"/>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G489" i="37" s="1"/>
  <c r="C489" i="37"/>
  <c r="D489" i="37"/>
  <c r="B490" i="37"/>
  <c r="G490" i="37" s="1"/>
  <c r="C490" i="37"/>
  <c r="D490" i="37"/>
  <c r="B491" i="37"/>
  <c r="C491" i="37"/>
  <c r="D491" i="37"/>
  <c r="B492" i="37"/>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G528" i="37" s="1"/>
  <c r="C528" i="37"/>
  <c r="D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C537" i="37"/>
  <c r="D537" i="37"/>
  <c r="B538" i="37"/>
  <c r="C538" i="37"/>
  <c r="D538" i="37"/>
  <c r="B539" i="37"/>
  <c r="G539" i="37" s="1"/>
  <c r="C539" i="37"/>
  <c r="D539" i="37"/>
  <c r="B540" i="37"/>
  <c r="G540" i="37" s="1"/>
  <c r="C540" i="37"/>
  <c r="D540" i="37"/>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C549" i="37"/>
  <c r="D549" i="37"/>
  <c r="B550" i="37"/>
  <c r="C550" i="37"/>
  <c r="D550" i="37"/>
  <c r="B551" i="37"/>
  <c r="G551" i="37" s="1"/>
  <c r="C551" i="37"/>
  <c r="D551" i="37"/>
  <c r="B552" i="37"/>
  <c r="G552" i="37" s="1"/>
  <c r="C552" i="37"/>
  <c r="D552" i="37"/>
  <c r="B553" i="37"/>
  <c r="C553" i="37"/>
  <c r="D553" i="37"/>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G563" i="37" s="1"/>
  <c r="C563" i="37"/>
  <c r="D563" i="37"/>
  <c r="B564" i="37"/>
  <c r="C564" i="37"/>
  <c r="D564" i="37"/>
  <c r="B565" i="37"/>
  <c r="B566" i="37"/>
  <c r="C566" i="37"/>
  <c r="G566" i="37" s="1"/>
  <c r="D566" i="37"/>
  <c r="B567" i="37"/>
  <c r="C567" i="37"/>
  <c r="G567" i="37" s="1"/>
  <c r="D567" i="37"/>
  <c r="B568" i="37"/>
  <c r="B569" i="37"/>
  <c r="G569" i="37" s="1"/>
  <c r="C569" i="37"/>
  <c r="D569" i="37"/>
  <c r="B570" i="37"/>
  <c r="C570" i="37"/>
  <c r="D570" i="37"/>
  <c r="B571" i="37"/>
  <c r="B572" i="37"/>
  <c r="B573" i="37"/>
  <c r="G573" i="37" s="1"/>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G605" i="37" s="1"/>
  <c r="C605" i="37"/>
  <c r="D605" i="37"/>
  <c r="B606" i="37"/>
  <c r="G606" i="37" s="1"/>
  <c r="C606" i="37"/>
  <c r="D606" i="37"/>
  <c r="B607" i="37"/>
  <c r="C607" i="37"/>
  <c r="D607" i="37"/>
  <c r="B608" i="37"/>
  <c r="B609" i="37"/>
  <c r="C609" i="37"/>
  <c r="G609" i="37" s="1"/>
  <c r="D609" i="37"/>
  <c r="B610" i="37"/>
  <c r="C610" i="37"/>
  <c r="G610" i="37" s="1"/>
  <c r="D610" i="37"/>
  <c r="B611" i="37"/>
  <c r="C611" i="37"/>
  <c r="G611" i="37" s="1"/>
  <c r="D611" i="37"/>
  <c r="B612" i="37"/>
  <c r="C612" i="37"/>
  <c r="G612" i="37" s="1"/>
  <c r="D612" i="37"/>
  <c r="B613" i="37"/>
  <c r="C613" i="37"/>
  <c r="G613" i="37" s="1"/>
  <c r="D613" i="37"/>
  <c r="B614" i="37"/>
  <c r="C614" i="37"/>
  <c r="G614" i="37" s="1"/>
  <c r="D614" i="37"/>
  <c r="B615" i="37"/>
  <c r="C615" i="37"/>
  <c r="G615" i="37" s="1"/>
  <c r="D615" i="37"/>
  <c r="B616" i="37"/>
  <c r="B617" i="37"/>
  <c r="B618" i="37"/>
  <c r="C618" i="37"/>
  <c r="D618" i="37"/>
  <c r="G618" i="37"/>
  <c r="B619" i="37"/>
  <c r="C619" i="37"/>
  <c r="D619" i="37"/>
  <c r="G619" i="37"/>
  <c r="B620" i="37"/>
  <c r="B621" i="37"/>
  <c r="C621" i="37"/>
  <c r="D621" i="37"/>
  <c r="B622" i="37"/>
  <c r="G622" i="37" s="1"/>
  <c r="C622" i="37"/>
  <c r="D622" i="37"/>
  <c r="B623" i="37"/>
  <c r="B624" i="37"/>
  <c r="C624" i="37"/>
  <c r="D624" i="37"/>
  <c r="G624" i="37"/>
  <c r="B625" i="37"/>
  <c r="C625" i="37"/>
  <c r="D625" i="37"/>
  <c r="G625" i="37"/>
  <c r="B626" i="37"/>
  <c r="B627" i="37"/>
  <c r="B628" i="37"/>
  <c r="C628" i="37"/>
  <c r="G628" i="37" s="1"/>
  <c r="D628" i="37"/>
  <c r="B629" i="37"/>
  <c r="C629" i="37"/>
  <c r="D629" i="37"/>
  <c r="B630" i="37"/>
  <c r="B631" i="37"/>
  <c r="B632" i="37"/>
  <c r="B633" i="37"/>
  <c r="B634" i="37"/>
  <c r="B635" i="37"/>
  <c r="B636" i="37"/>
  <c r="B637" i="37"/>
  <c r="B638" i="37"/>
  <c r="C638" i="37"/>
  <c r="G638" i="37" s="1"/>
  <c r="D638" i="37"/>
  <c r="B639" i="37"/>
  <c r="C639" i="37"/>
  <c r="D639" i="37"/>
  <c r="B640" i="37"/>
  <c r="C640" i="37"/>
  <c r="D640" i="37"/>
  <c r="B641" i="37"/>
  <c r="C641" i="37"/>
  <c r="D641" i="37"/>
  <c r="B642" i="37"/>
  <c r="B643" i="37"/>
  <c r="G643" i="37" s="1"/>
  <c r="C643" i="37"/>
  <c r="D643" i="37"/>
  <c r="B644" i="37"/>
  <c r="C644" i="37"/>
  <c r="D644" i="37"/>
  <c r="B645" i="37"/>
  <c r="C645" i="37"/>
  <c r="D645" i="37"/>
  <c r="B646" i="37"/>
  <c r="C646" i="37"/>
  <c r="D646" i="37"/>
  <c r="B647" i="37"/>
  <c r="G647" i="37" s="1"/>
  <c r="C647" i="37"/>
  <c r="D647" i="37"/>
  <c r="B648" i="37"/>
  <c r="C648" i="37"/>
  <c r="D648" i="37"/>
  <c r="B649" i="37"/>
  <c r="C649" i="37"/>
  <c r="D649" i="37"/>
  <c r="B650" i="37"/>
  <c r="G650" i="37" s="1"/>
  <c r="C650" i="37"/>
  <c r="D650" i="37"/>
  <c r="B651" i="37"/>
  <c r="G651" i="37" s="1"/>
  <c r="C651" i="37"/>
  <c r="D651" i="37"/>
  <c r="B652" i="37"/>
  <c r="C652" i="37"/>
  <c r="D652" i="37"/>
  <c r="B653" i="37"/>
  <c r="C653" i="37"/>
  <c r="D653" i="37"/>
  <c r="B654" i="37"/>
  <c r="G654" i="37" s="1"/>
  <c r="C654" i="37"/>
  <c r="D654" i="37"/>
  <c r="B655" i="37"/>
  <c r="G655" i="37" s="1"/>
  <c r="C655" i="37"/>
  <c r="D655" i="37"/>
  <c r="B656" i="37"/>
  <c r="C656" i="37"/>
  <c r="D656" i="37"/>
  <c r="B657" i="37"/>
  <c r="C657" i="37"/>
  <c r="D657" i="37"/>
  <c r="B658" i="37"/>
  <c r="G658" i="37" s="1"/>
  <c r="C658" i="37"/>
  <c r="D658" i="37"/>
  <c r="B659" i="37"/>
  <c r="C659" i="37"/>
  <c r="D659" i="37"/>
  <c r="B660" i="37"/>
  <c r="C660" i="37"/>
  <c r="D660" i="37"/>
  <c r="B661" i="37"/>
  <c r="C661" i="37"/>
  <c r="D661" i="37"/>
  <c r="B662" i="37"/>
  <c r="G662" i="37" s="1"/>
  <c r="C662" i="37"/>
  <c r="D662" i="37"/>
  <c r="B663" i="37"/>
  <c r="G663" i="37" s="1"/>
  <c r="C663" i="37"/>
  <c r="D663" i="37"/>
  <c r="B664" i="37"/>
  <c r="C664" i="37"/>
  <c r="D664" i="37"/>
  <c r="B665" i="37"/>
  <c r="C665" i="37"/>
  <c r="D665" i="37"/>
  <c r="B666" i="37"/>
  <c r="C666" i="37"/>
  <c r="D666" i="37"/>
  <c r="B667" i="37"/>
  <c r="C667" i="37"/>
  <c r="D667" i="37"/>
  <c r="B668" i="37"/>
  <c r="C668" i="37"/>
  <c r="D668" i="37"/>
  <c r="B669" i="37"/>
  <c r="C669" i="37"/>
  <c r="D669" i="37"/>
  <c r="B670" i="37"/>
  <c r="G670" i="37" s="1"/>
  <c r="C670" i="37"/>
  <c r="D670" i="37"/>
  <c r="B671" i="37"/>
  <c r="C671" i="37"/>
  <c r="D671" i="37"/>
  <c r="B672" i="37"/>
  <c r="C672" i="37"/>
  <c r="D672" i="37"/>
  <c r="B673" i="37"/>
  <c r="C673" i="37"/>
  <c r="D673" i="37"/>
  <c r="B674" i="37"/>
  <c r="G674" i="37" s="1"/>
  <c r="C674" i="37"/>
  <c r="D674" i="37"/>
  <c r="B675" i="37"/>
  <c r="G675" i="37" s="1"/>
  <c r="C675" i="37"/>
  <c r="D675" i="37"/>
  <c r="B676" i="37"/>
  <c r="C676" i="37"/>
  <c r="D676" i="37"/>
  <c r="B677" i="37"/>
  <c r="C677" i="37"/>
  <c r="D677" i="37"/>
  <c r="B678" i="37"/>
  <c r="G678" i="37" s="1"/>
  <c r="C678" i="37"/>
  <c r="D678" i="37"/>
  <c r="B679" i="37"/>
  <c r="G679" i="37" s="1"/>
  <c r="C679" i="37"/>
  <c r="D679" i="37"/>
  <c r="B680" i="37"/>
  <c r="C680" i="37"/>
  <c r="D680" i="37"/>
  <c r="B681" i="37"/>
  <c r="C681" i="37"/>
  <c r="D681" i="37"/>
  <c r="B682" i="37"/>
  <c r="G682" i="37" s="1"/>
  <c r="C682" i="37"/>
  <c r="D682" i="37"/>
  <c r="B683" i="37"/>
  <c r="G683" i="37" s="1"/>
  <c r="C683" i="37"/>
  <c r="D683" i="37"/>
  <c r="B684" i="37"/>
  <c r="C684" i="37"/>
  <c r="D684" i="37"/>
  <c r="B685" i="37"/>
  <c r="C685" i="37"/>
  <c r="D685" i="37"/>
  <c r="B686" i="37"/>
  <c r="G686" i="37" s="1"/>
  <c r="C686" i="37"/>
  <c r="D686" i="37"/>
  <c r="B687" i="37"/>
  <c r="G687" i="37" s="1"/>
  <c r="C687" i="37"/>
  <c r="D687" i="37"/>
  <c r="B688" i="37"/>
  <c r="C688" i="37"/>
  <c r="D688" i="37"/>
  <c r="G688" i="37" s="1"/>
  <c r="B689" i="37"/>
  <c r="C689" i="37"/>
  <c r="D689" i="37"/>
  <c r="G689" i="37" s="1"/>
  <c r="B690" i="37"/>
  <c r="C690" i="37"/>
  <c r="D690" i="37"/>
  <c r="G690" i="37" s="1"/>
  <c r="B691" i="37"/>
  <c r="C691" i="37"/>
  <c r="D691" i="37"/>
  <c r="G691" i="37" s="1"/>
  <c r="B692" i="37"/>
  <c r="C692" i="37"/>
  <c r="G692" i="37" s="1"/>
  <c r="D692" i="37"/>
  <c r="B693" i="37"/>
  <c r="C693" i="37"/>
  <c r="D693" i="37"/>
  <c r="B694" i="37"/>
  <c r="C694" i="37"/>
  <c r="G694" i="37" s="1"/>
  <c r="D694" i="37"/>
  <c r="B695" i="37"/>
  <c r="C695" i="37"/>
  <c r="G695" i="37" s="1"/>
  <c r="D695" i="37"/>
  <c r="B696" i="37"/>
  <c r="C696" i="37"/>
  <c r="G696" i="37" s="1"/>
  <c r="D696" i="37"/>
  <c r="B697" i="37"/>
  <c r="C697" i="37"/>
  <c r="G697" i="37" s="1"/>
  <c r="D697" i="37"/>
  <c r="B698" i="37"/>
  <c r="C698" i="37"/>
  <c r="D698" i="37"/>
  <c r="B699" i="37"/>
  <c r="C699" i="37"/>
  <c r="G699" i="37" s="1"/>
  <c r="D699" i="37"/>
  <c r="B700" i="37"/>
  <c r="C700" i="37"/>
  <c r="G700" i="37" s="1"/>
  <c r="D700" i="37"/>
  <c r="B701" i="37"/>
  <c r="C701" i="37"/>
  <c r="G701" i="37" s="1"/>
  <c r="D701" i="37"/>
  <c r="B702" i="37"/>
  <c r="C702" i="37"/>
  <c r="G702" i="37" s="1"/>
  <c r="D702" i="37"/>
  <c r="B703" i="37"/>
  <c r="C703" i="37"/>
  <c r="G703" i="37" s="1"/>
  <c r="D703" i="37"/>
  <c r="B704" i="37"/>
  <c r="C704" i="37"/>
  <c r="G704" i="37" s="1"/>
  <c r="D704" i="37"/>
  <c r="B705" i="37"/>
  <c r="C705" i="37"/>
  <c r="G705" i="37" s="1"/>
  <c r="D705" i="37"/>
  <c r="B706" i="37"/>
  <c r="C706" i="37"/>
  <c r="G706" i="37" s="1"/>
  <c r="D706" i="37"/>
  <c r="B707" i="37"/>
  <c r="C707" i="37"/>
  <c r="G707" i="37" s="1"/>
  <c r="D707" i="37"/>
  <c r="B708" i="37"/>
  <c r="C708" i="37"/>
  <c r="G708" i="37" s="1"/>
  <c r="D708" i="37"/>
  <c r="B709" i="37"/>
  <c r="C709" i="37"/>
  <c r="G709" i="37" s="1"/>
  <c r="D709" i="37"/>
  <c r="B710" i="37"/>
  <c r="C710" i="37"/>
  <c r="G710" i="37" s="1"/>
  <c r="D710" i="37"/>
  <c r="B711" i="37"/>
  <c r="C711" i="37"/>
  <c r="G711" i="37" s="1"/>
  <c r="D711" i="37"/>
  <c r="B712" i="37"/>
  <c r="C712" i="37"/>
  <c r="G712" i="37" s="1"/>
  <c r="D712" i="37"/>
  <c r="B713" i="37"/>
  <c r="C713" i="37"/>
  <c r="G713" i="37" s="1"/>
  <c r="D713" i="37"/>
  <c r="B714" i="37"/>
  <c r="C714" i="37"/>
  <c r="D714" i="37"/>
  <c r="B715" i="37"/>
  <c r="C715" i="37"/>
  <c r="G715" i="37" s="1"/>
  <c r="D715" i="37"/>
  <c r="B716" i="37"/>
  <c r="C716" i="37"/>
  <c r="G716" i="37" s="1"/>
  <c r="D716" i="37"/>
  <c r="B717" i="37"/>
  <c r="C717" i="37"/>
  <c r="G717" i="37" s="1"/>
  <c r="D717" i="37"/>
  <c r="B718" i="37"/>
  <c r="C718" i="37"/>
  <c r="G718" i="37" s="1"/>
  <c r="D718" i="37"/>
  <c r="B719" i="37"/>
  <c r="C719" i="37"/>
  <c r="G719" i="37" s="1"/>
  <c r="D719" i="37"/>
  <c r="B720" i="37"/>
  <c r="C720" i="37"/>
  <c r="G720" i="37" s="1"/>
  <c r="D720" i="37"/>
  <c r="B721" i="37"/>
  <c r="C721" i="37"/>
  <c r="G721" i="37" s="1"/>
  <c r="D721" i="37"/>
  <c r="B722" i="37"/>
  <c r="C722" i="37"/>
  <c r="G722" i="37" s="1"/>
  <c r="D722" i="37"/>
  <c r="B723" i="37"/>
  <c r="C723" i="37"/>
  <c r="G723" i="37" s="1"/>
  <c r="D723" i="37"/>
  <c r="B724" i="37"/>
  <c r="C724" i="37"/>
  <c r="G724" i="37" s="1"/>
  <c r="D724" i="37"/>
  <c r="B725" i="37"/>
  <c r="C725" i="37"/>
  <c r="G725" i="37" s="1"/>
  <c r="D725" i="37"/>
  <c r="B726" i="37"/>
  <c r="C726" i="37"/>
  <c r="G726" i="37" s="1"/>
  <c r="D726" i="37"/>
  <c r="B727" i="37"/>
  <c r="C727" i="37"/>
  <c r="G727" i="37" s="1"/>
  <c r="D727" i="37"/>
  <c r="B728" i="37"/>
  <c r="C728" i="37"/>
  <c r="G728" i="37" s="1"/>
  <c r="D728" i="37"/>
  <c r="B729" i="37"/>
  <c r="C729" i="37"/>
  <c r="G729" i="37" s="1"/>
  <c r="D729" i="37"/>
  <c r="B730" i="37"/>
  <c r="C730" i="37"/>
  <c r="G730" i="37" s="1"/>
  <c r="D730" i="37"/>
  <c r="B731" i="37"/>
  <c r="C731" i="37"/>
  <c r="G731" i="37" s="1"/>
  <c r="D731" i="37"/>
  <c r="B732" i="37"/>
  <c r="C732" i="37"/>
  <c r="G732" i="37" s="1"/>
  <c r="D732" i="37"/>
  <c r="B733" i="37"/>
  <c r="C733" i="37"/>
  <c r="G733" i="37" s="1"/>
  <c r="D733" i="37"/>
  <c r="B734" i="37"/>
  <c r="C734" i="37"/>
  <c r="G734" i="37" s="1"/>
  <c r="D734" i="37"/>
  <c r="B735" i="37"/>
  <c r="C735" i="37"/>
  <c r="G735" i="37" s="1"/>
  <c r="D735" i="37"/>
  <c r="B736" i="37"/>
  <c r="C736" i="37"/>
  <c r="G736" i="37" s="1"/>
  <c r="D736" i="37"/>
  <c r="B737" i="37"/>
  <c r="C737" i="37"/>
  <c r="G737" i="37" s="1"/>
  <c r="D737" i="37"/>
  <c r="B738" i="37"/>
  <c r="C738" i="37"/>
  <c r="G738" i="37" s="1"/>
  <c r="D738" i="37"/>
  <c r="B739" i="37"/>
  <c r="C739" i="37"/>
  <c r="G739" i="37" s="1"/>
  <c r="D739" i="37"/>
  <c r="B740" i="37"/>
  <c r="C740" i="37"/>
  <c r="G740" i="37" s="1"/>
  <c r="D740" i="37"/>
  <c r="B741" i="37"/>
  <c r="C741" i="37"/>
  <c r="G741" i="37" s="1"/>
  <c r="D741" i="37"/>
  <c r="B742" i="37"/>
  <c r="C742" i="37"/>
  <c r="G742" i="37" s="1"/>
  <c r="D742" i="37"/>
  <c r="B743" i="37"/>
  <c r="C743" i="37"/>
  <c r="G743" i="37" s="1"/>
  <c r="D743" i="37"/>
  <c r="B744" i="37"/>
  <c r="C744" i="37"/>
  <c r="G744" i="37" s="1"/>
  <c r="D744" i="37"/>
  <c r="B745" i="37"/>
  <c r="C745" i="37"/>
  <c r="G745" i="37" s="1"/>
  <c r="D745" i="37"/>
  <c r="B746" i="37"/>
  <c r="C746" i="37"/>
  <c r="G746" i="37" s="1"/>
  <c r="D746" i="37"/>
  <c r="B747" i="37"/>
  <c r="C747" i="37"/>
  <c r="G747" i="37" s="1"/>
  <c r="D747" i="37"/>
  <c r="B748" i="37"/>
  <c r="C748" i="37"/>
  <c r="G748" i="37" s="1"/>
  <c r="D748" i="37"/>
  <c r="B749" i="37"/>
  <c r="C749" i="37"/>
  <c r="G749" i="37" s="1"/>
  <c r="D749" i="37"/>
  <c r="B750" i="37"/>
  <c r="C750" i="37"/>
  <c r="G750" i="37" s="1"/>
  <c r="D750" i="37"/>
  <c r="B751" i="37"/>
  <c r="C751" i="37"/>
  <c r="G751" i="37" s="1"/>
  <c r="D751" i="37"/>
  <c r="B752" i="37"/>
  <c r="C752" i="37"/>
  <c r="G752" i="37" s="1"/>
  <c r="D752" i="37"/>
  <c r="B753" i="37"/>
  <c r="C753" i="37"/>
  <c r="G753" i="37" s="1"/>
  <c r="D753" i="37"/>
  <c r="B754" i="37"/>
  <c r="C754" i="37"/>
  <c r="G754" i="37" s="1"/>
  <c r="D754" i="37"/>
  <c r="B755" i="37"/>
  <c r="C755" i="37"/>
  <c r="G755" i="37" s="1"/>
  <c r="D755" i="37"/>
  <c r="B756" i="37"/>
  <c r="C756" i="37"/>
  <c r="G756" i="37" s="1"/>
  <c r="D756" i="37"/>
  <c r="B757" i="37"/>
  <c r="C757" i="37"/>
  <c r="G757" i="37" s="1"/>
  <c r="D757" i="37"/>
  <c r="B758" i="37"/>
  <c r="C758" i="37"/>
  <c r="G758" i="37" s="1"/>
  <c r="D758" i="37"/>
  <c r="B759" i="37"/>
  <c r="C759" i="37"/>
  <c r="G759" i="37" s="1"/>
  <c r="D759" i="37"/>
  <c r="B760" i="37"/>
  <c r="C760" i="37"/>
  <c r="G760" i="37" s="1"/>
  <c r="D760" i="37"/>
  <c r="B761" i="37"/>
  <c r="C761" i="37"/>
  <c r="G761" i="37" s="1"/>
  <c r="D761" i="37"/>
  <c r="B762" i="37"/>
  <c r="C762" i="37"/>
  <c r="G762" i="37" s="1"/>
  <c r="D762" i="37"/>
  <c r="B763" i="37"/>
  <c r="C763" i="37"/>
  <c r="G763" i="37" s="1"/>
  <c r="D763" i="37"/>
  <c r="B764" i="37"/>
  <c r="C764" i="37"/>
  <c r="G764" i="37" s="1"/>
  <c r="D764" i="37"/>
  <c r="B765" i="37"/>
  <c r="C765" i="37"/>
  <c r="G765" i="37" s="1"/>
  <c r="D765" i="37"/>
  <c r="B766" i="37"/>
  <c r="C766" i="37"/>
  <c r="G766" i="37" s="1"/>
  <c r="D766" i="37"/>
  <c r="B767" i="37"/>
  <c r="C767" i="37"/>
  <c r="G767" i="37" s="1"/>
  <c r="D767" i="37"/>
  <c r="B768" i="37"/>
  <c r="C768" i="37"/>
  <c r="G768" i="37" s="1"/>
  <c r="D768" i="37"/>
  <c r="B769" i="37"/>
  <c r="C769" i="37"/>
  <c r="G769" i="37" s="1"/>
  <c r="D769" i="37"/>
  <c r="B770" i="37"/>
  <c r="C770" i="37"/>
  <c r="G770" i="37" s="1"/>
  <c r="D770" i="37"/>
  <c r="B771" i="37"/>
  <c r="C771" i="37"/>
  <c r="G771" i="37" s="1"/>
  <c r="D771" i="37"/>
  <c r="B772" i="37"/>
  <c r="C772" i="37"/>
  <c r="G772" i="37" s="1"/>
  <c r="D772" i="37"/>
  <c r="B773" i="37"/>
  <c r="C773" i="37"/>
  <c r="G773" i="37" s="1"/>
  <c r="D773" i="37"/>
  <c r="B774" i="37"/>
  <c r="C774" i="37"/>
  <c r="G774" i="37" s="1"/>
  <c r="D774" i="37"/>
  <c r="B775" i="37"/>
  <c r="C775" i="37"/>
  <c r="G775" i="37" s="1"/>
  <c r="D775" i="37"/>
  <c r="B776" i="37"/>
  <c r="C776" i="37"/>
  <c r="G776" i="37" s="1"/>
  <c r="D776" i="37"/>
  <c r="B777" i="37"/>
  <c r="C777" i="37"/>
  <c r="G777" i="37" s="1"/>
  <c r="D777" i="37"/>
  <c r="B778" i="37"/>
  <c r="C778" i="37"/>
  <c r="G778" i="37" s="1"/>
  <c r="D778" i="37"/>
  <c r="B779" i="37"/>
  <c r="C779" i="37"/>
  <c r="G779" i="37" s="1"/>
  <c r="D779" i="37"/>
  <c r="B780" i="37"/>
  <c r="C780" i="37"/>
  <c r="G780" i="37" s="1"/>
  <c r="D780" i="37"/>
  <c r="B781" i="37"/>
  <c r="C781" i="37"/>
  <c r="G781" i="37" s="1"/>
  <c r="D781" i="37"/>
  <c r="B782" i="37"/>
  <c r="C782" i="37"/>
  <c r="G782" i="37" s="1"/>
  <c r="D782" i="37"/>
  <c r="B783" i="37"/>
  <c r="C783" i="37"/>
  <c r="G783" i="37" s="1"/>
  <c r="D783" i="37"/>
  <c r="B784" i="37"/>
  <c r="C784" i="37"/>
  <c r="G784" i="37" s="1"/>
  <c r="D784" i="37"/>
  <c r="B785" i="37"/>
  <c r="C785" i="37"/>
  <c r="D785" i="37"/>
  <c r="B786" i="37"/>
  <c r="C786" i="37"/>
  <c r="G786" i="37" s="1"/>
  <c r="D786" i="37"/>
  <c r="B787" i="37"/>
  <c r="C787" i="37"/>
  <c r="D787" i="37"/>
  <c r="B788" i="37"/>
  <c r="C788" i="37"/>
  <c r="G788" i="37" s="1"/>
  <c r="D788" i="37"/>
  <c r="B789" i="37"/>
  <c r="C789" i="37"/>
  <c r="D789" i="37"/>
  <c r="B790" i="37"/>
  <c r="C790" i="37"/>
  <c r="G790" i="37" s="1"/>
  <c r="D790" i="37"/>
  <c r="B791" i="37"/>
  <c r="C791" i="37"/>
  <c r="D791" i="37"/>
  <c r="B792" i="37"/>
  <c r="C792" i="37"/>
  <c r="G792" i="37" s="1"/>
  <c r="D792" i="37"/>
  <c r="B793" i="37"/>
  <c r="C793" i="37"/>
  <c r="D793" i="37"/>
  <c r="B794" i="37"/>
  <c r="C794" i="37"/>
  <c r="G794" i="37" s="1"/>
  <c r="D794" i="37"/>
  <c r="B795" i="37"/>
  <c r="C795" i="37"/>
  <c r="D795" i="37"/>
  <c r="B796" i="37"/>
  <c r="C796" i="37"/>
  <c r="G796" i="37" s="1"/>
  <c r="D796" i="37"/>
  <c r="B797" i="37"/>
  <c r="C797" i="37"/>
  <c r="D797" i="37"/>
  <c r="B798" i="37"/>
  <c r="C798" i="37"/>
  <c r="G798" i="37" s="1"/>
  <c r="D798" i="37"/>
  <c r="B799" i="37"/>
  <c r="C799" i="37"/>
  <c r="D799" i="37"/>
  <c r="B800" i="37"/>
  <c r="C800" i="37"/>
  <c r="G800" i="37" s="1"/>
  <c r="D800" i="37"/>
  <c r="B801" i="37"/>
  <c r="C801" i="37"/>
  <c r="D801" i="37"/>
  <c r="B802" i="37"/>
  <c r="C802" i="37"/>
  <c r="G802" i="37" s="1"/>
  <c r="D802" i="37"/>
  <c r="B803" i="37"/>
  <c r="C803" i="37"/>
  <c r="D803" i="37"/>
  <c r="B804" i="37"/>
  <c r="C804" i="37"/>
  <c r="G804" i="37" s="1"/>
  <c r="D804" i="37"/>
  <c r="B805" i="37"/>
  <c r="C805" i="37"/>
  <c r="D805" i="37"/>
  <c r="B806" i="37"/>
  <c r="C806" i="37"/>
  <c r="G806" i="37" s="1"/>
  <c r="D806" i="37"/>
  <c r="B807" i="37"/>
  <c r="C807" i="37"/>
  <c r="D807" i="37"/>
  <c r="B808" i="37"/>
  <c r="C808" i="37"/>
  <c r="G808" i="37" s="1"/>
  <c r="D808" i="37"/>
  <c r="B809" i="37"/>
  <c r="C809" i="37"/>
  <c r="D809" i="37"/>
  <c r="B810" i="37"/>
  <c r="C810" i="37"/>
  <c r="G810" i="37" s="1"/>
  <c r="D810" i="37"/>
  <c r="B811" i="37"/>
  <c r="C811" i="37"/>
  <c r="D811" i="37"/>
  <c r="B812" i="37"/>
  <c r="C812" i="37"/>
  <c r="G812" i="37" s="1"/>
  <c r="D812" i="37"/>
  <c r="B813" i="37"/>
  <c r="C813" i="37"/>
  <c r="D813" i="37"/>
  <c r="B814" i="37"/>
  <c r="C814" i="37"/>
  <c r="G814" i="37" s="1"/>
  <c r="D814" i="37"/>
  <c r="B815" i="37"/>
  <c r="C815" i="37"/>
  <c r="D815" i="37"/>
  <c r="B816" i="37"/>
  <c r="C816" i="37"/>
  <c r="G816" i="37" s="1"/>
  <c r="D816" i="37"/>
  <c r="B817" i="37"/>
  <c r="C817" i="37"/>
  <c r="D817" i="37"/>
  <c r="B818" i="37"/>
  <c r="C818" i="37"/>
  <c r="G818" i="37" s="1"/>
  <c r="D818" i="37"/>
  <c r="B819" i="37"/>
  <c r="C819" i="37"/>
  <c r="D819" i="37"/>
  <c r="B820" i="37"/>
  <c r="C820" i="37"/>
  <c r="G820" i="37" s="1"/>
  <c r="D820" i="37"/>
  <c r="B821" i="37"/>
  <c r="C821" i="37"/>
  <c r="D821" i="37"/>
  <c r="B822" i="37"/>
  <c r="C822" i="37"/>
  <c r="G822" i="37" s="1"/>
  <c r="D822" i="37"/>
  <c r="B823" i="37"/>
  <c r="C823" i="37"/>
  <c r="D823" i="37"/>
  <c r="B824" i="37"/>
  <c r="C824" i="37"/>
  <c r="G824" i="37" s="1"/>
  <c r="D824" i="37"/>
  <c r="B825" i="37"/>
  <c r="C825" i="37"/>
  <c r="D825" i="37"/>
  <c r="B826" i="37"/>
  <c r="C826" i="37"/>
  <c r="G826" i="37" s="1"/>
  <c r="D826" i="37"/>
  <c r="B827" i="37"/>
  <c r="C827" i="37"/>
  <c r="D827" i="37"/>
  <c r="B828" i="37"/>
  <c r="C828" i="37"/>
  <c r="G828" i="37" s="1"/>
  <c r="D828" i="37"/>
  <c r="B829" i="37"/>
  <c r="C829" i="37"/>
  <c r="D829" i="37"/>
  <c r="B830" i="37"/>
  <c r="C830" i="37"/>
  <c r="G830" i="37" s="1"/>
  <c r="D830" i="37"/>
  <c r="B831" i="37"/>
  <c r="C831" i="37"/>
  <c r="D831" i="37"/>
  <c r="B832" i="37"/>
  <c r="C832" i="37"/>
  <c r="G832" i="37" s="1"/>
  <c r="D832" i="37"/>
  <c r="B833" i="37"/>
  <c r="C833" i="37"/>
  <c r="D833" i="37"/>
  <c r="B834" i="37"/>
  <c r="C834" i="37"/>
  <c r="G834" i="37" s="1"/>
  <c r="D834" i="37"/>
  <c r="B835" i="37"/>
  <c r="C835" i="37"/>
  <c r="D835" i="37"/>
  <c r="B836" i="37"/>
  <c r="C836" i="37"/>
  <c r="G836" i="37" s="1"/>
  <c r="D836" i="37"/>
  <c r="B837" i="37"/>
  <c r="C837" i="37"/>
  <c r="D837" i="37"/>
  <c r="B838" i="37"/>
  <c r="C838" i="37"/>
  <c r="G838" i="37" s="1"/>
  <c r="D838" i="37"/>
  <c r="B839" i="37"/>
  <c r="C839" i="37"/>
  <c r="D839" i="37"/>
  <c r="B840" i="37"/>
  <c r="C840" i="37"/>
  <c r="G840" i="37" s="1"/>
  <c r="D840" i="37"/>
  <c r="B841" i="37"/>
  <c r="C841" i="37"/>
  <c r="D841" i="37"/>
  <c r="B842" i="37"/>
  <c r="C842" i="37"/>
  <c r="G842" i="37" s="1"/>
  <c r="D842" i="37"/>
  <c r="B843" i="37"/>
  <c r="C843" i="37"/>
  <c r="D843" i="37"/>
  <c r="B844" i="37"/>
  <c r="C844" i="37"/>
  <c r="G844" i="37" s="1"/>
  <c r="D844" i="37"/>
  <c r="B845" i="37"/>
  <c r="C845" i="37"/>
  <c r="D845" i="37"/>
  <c r="B846" i="37"/>
  <c r="C846" i="37"/>
  <c r="G846" i="37" s="1"/>
  <c r="D846" i="37"/>
  <c r="B847" i="37"/>
  <c r="C847" i="37"/>
  <c r="D847" i="37"/>
  <c r="B848" i="37"/>
  <c r="C848" i="37"/>
  <c r="G848" i="37" s="1"/>
  <c r="D848" i="37"/>
  <c r="B849" i="37"/>
  <c r="C849" i="37"/>
  <c r="D849" i="37"/>
  <c r="B850" i="37"/>
  <c r="C850" i="37"/>
  <c r="G850" i="37" s="1"/>
  <c r="D850" i="37"/>
  <c r="B851" i="37"/>
  <c r="C851" i="37"/>
  <c r="D851" i="37"/>
  <c r="B852" i="37"/>
  <c r="C852" i="37"/>
  <c r="G852" i="37" s="1"/>
  <c r="D852" i="37"/>
  <c r="B853" i="37"/>
  <c r="C853" i="37"/>
  <c r="D853" i="37"/>
  <c r="B854" i="37"/>
  <c r="C854" i="37"/>
  <c r="G854" i="37" s="1"/>
  <c r="D854" i="37"/>
  <c r="B855" i="37"/>
  <c r="C855" i="37"/>
  <c r="D855" i="37"/>
  <c r="B856" i="37"/>
  <c r="C856" i="37"/>
  <c r="G856" i="37" s="1"/>
  <c r="D856" i="37"/>
  <c r="B857" i="37"/>
  <c r="C857" i="37"/>
  <c r="D857" i="37"/>
  <c r="B858" i="37"/>
  <c r="C858" i="37"/>
  <c r="G858" i="37" s="1"/>
  <c r="D858" i="37"/>
  <c r="B859" i="37"/>
  <c r="C859" i="37"/>
  <c r="D859" i="37"/>
  <c r="B860" i="37"/>
  <c r="C860" i="37"/>
  <c r="G860" i="37" s="1"/>
  <c r="D860" i="37"/>
  <c r="B861" i="37"/>
  <c r="C861" i="37"/>
  <c r="D861" i="37"/>
  <c r="B862" i="37"/>
  <c r="C862" i="37"/>
  <c r="G862" i="37" s="1"/>
  <c r="D862" i="37"/>
  <c r="B863" i="37"/>
  <c r="C863" i="37"/>
  <c r="D863" i="37"/>
  <c r="B864" i="37"/>
  <c r="C864" i="37"/>
  <c r="G864" i="37" s="1"/>
  <c r="D864" i="37"/>
  <c r="B865" i="37"/>
  <c r="C865" i="37"/>
  <c r="D865" i="37"/>
  <c r="B866" i="37"/>
  <c r="C866" i="37"/>
  <c r="G866" i="37" s="1"/>
  <c r="D866" i="37"/>
  <c r="B867" i="37"/>
  <c r="C867" i="37"/>
  <c r="D867" i="37"/>
  <c r="B868" i="37"/>
  <c r="C868" i="37"/>
  <c r="G868" i="37" s="1"/>
  <c r="D868" i="37"/>
  <c r="B869" i="37"/>
  <c r="C869" i="37"/>
  <c r="D869" i="37"/>
  <c r="B870" i="37"/>
  <c r="C870" i="37"/>
  <c r="G870" i="37" s="1"/>
  <c r="D870" i="37"/>
  <c r="B871" i="37"/>
  <c r="C871" i="37"/>
  <c r="D871" i="37"/>
  <c r="B872" i="37"/>
  <c r="C872" i="37"/>
  <c r="G872" i="37" s="1"/>
  <c r="D872" i="37"/>
  <c r="B873" i="37"/>
  <c r="C873" i="37"/>
  <c r="D873" i="37"/>
  <c r="B874" i="37"/>
  <c r="C874" i="37"/>
  <c r="G874" i="37" s="1"/>
  <c r="D874" i="37"/>
  <c r="B875" i="37"/>
  <c r="C875" i="37"/>
  <c r="D875" i="37"/>
  <c r="B876" i="37"/>
  <c r="C876" i="37"/>
  <c r="G876" i="37" s="1"/>
  <c r="D876" i="37"/>
  <c r="B877" i="37"/>
  <c r="C877" i="37"/>
  <c r="D877" i="37"/>
  <c r="B878" i="37"/>
  <c r="C878" i="37"/>
  <c r="G878" i="37" s="1"/>
  <c r="D878" i="37"/>
  <c r="B879" i="37"/>
  <c r="C879" i="37"/>
  <c r="D879" i="37"/>
  <c r="B880" i="37"/>
  <c r="C880" i="37"/>
  <c r="G880" i="37" s="1"/>
  <c r="D880" i="37"/>
  <c r="B881" i="37"/>
  <c r="C881" i="37"/>
  <c r="D881" i="37"/>
  <c r="B882" i="37"/>
  <c r="C882" i="37"/>
  <c r="G882" i="37" s="1"/>
  <c r="D882" i="37"/>
  <c r="B883" i="37"/>
  <c r="C883" i="37"/>
  <c r="D883" i="37"/>
  <c r="B884" i="37"/>
  <c r="C884" i="37"/>
  <c r="G884" i="37" s="1"/>
  <c r="D884" i="37"/>
  <c r="B885" i="37"/>
  <c r="C885" i="37"/>
  <c r="D885" i="37"/>
  <c r="B886" i="37"/>
  <c r="C886" i="37"/>
  <c r="G886" i="37" s="1"/>
  <c r="D886" i="37"/>
  <c r="B887" i="37"/>
  <c r="C887" i="37"/>
  <c r="D887" i="37"/>
  <c r="B888" i="37"/>
  <c r="C888" i="37"/>
  <c r="G888" i="37" s="1"/>
  <c r="D888" i="37"/>
  <c r="B889" i="37"/>
  <c r="C889" i="37"/>
  <c r="D889" i="37"/>
  <c r="B890" i="37"/>
  <c r="C890" i="37"/>
  <c r="G890" i="37" s="1"/>
  <c r="D890" i="37"/>
  <c r="B891" i="37"/>
  <c r="C891" i="37"/>
  <c r="D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C985" i="37"/>
  <c r="D985" i="37"/>
  <c r="B986" i="37"/>
  <c r="C986" i="37"/>
  <c r="D986" i="37"/>
  <c r="B987" i="37"/>
  <c r="G987" i="37" s="1"/>
  <c r="C987" i="37"/>
  <c r="D987" i="37"/>
  <c r="B988" i="37"/>
  <c r="G988" i="37" s="1"/>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G1002" i="37" s="1"/>
  <c r="D1002" i="37"/>
  <c r="B1003" i="37"/>
  <c r="C1003" i="37"/>
  <c r="G1003" i="37" s="1"/>
  <c r="D1003" i="37"/>
  <c r="B1004" i="37"/>
  <c r="C1004" i="37"/>
  <c r="G1004" i="37" s="1"/>
  <c r="D1004" i="37"/>
  <c r="B1005" i="37"/>
  <c r="C1005" i="37"/>
  <c r="G1005" i="37" s="1"/>
  <c r="D1005" i="37"/>
  <c r="B1006" i="37"/>
  <c r="B1007" i="37"/>
  <c r="C1007" i="37"/>
  <c r="D1007" i="37"/>
  <c r="B1008" i="37"/>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G1025" i="37" s="1"/>
  <c r="D1025" i="37"/>
  <c r="B1026" i="37"/>
  <c r="C1026" i="37"/>
  <c r="D1026" i="37"/>
  <c r="B1027" i="37"/>
  <c r="B1028" i="37"/>
  <c r="C1028" i="37"/>
  <c r="D1028" i="37"/>
  <c r="B1029" i="37"/>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G1135" i="37" s="1"/>
  <c r="D1135" i="37"/>
  <c r="B1136" i="37"/>
  <c r="C1136" i="37"/>
  <c r="G1136" i="37" s="1"/>
  <c r="D1136" i="37"/>
  <c r="B1137" i="37"/>
  <c r="C1137" i="37"/>
  <c r="D1137" i="37"/>
  <c r="H1137" i="37" s="1"/>
  <c r="B1138" i="37"/>
  <c r="B1139" i="37"/>
  <c r="B1140" i="37"/>
  <c r="B1141" i="37"/>
  <c r="C1141" i="37"/>
  <c r="D1141" i="37"/>
  <c r="H1141" i="37" s="1"/>
  <c r="B1142" i="37"/>
  <c r="C1142" i="37"/>
  <c r="G1142" i="37" s="1"/>
  <c r="D1142" i="37"/>
  <c r="B1143" i="37"/>
  <c r="B1144" i="37"/>
  <c r="C1144" i="37"/>
  <c r="D1144" i="37"/>
  <c r="G1144" i="37"/>
  <c r="B1145" i="37"/>
  <c r="C1145" i="37"/>
  <c r="D1145" i="37"/>
  <c r="G1145" i="37"/>
  <c r="B1146" i="37"/>
  <c r="C1146" i="37"/>
  <c r="D1146" i="37"/>
  <c r="H1146" i="37" s="1"/>
  <c r="B1147" i="37"/>
  <c r="C1147" i="37"/>
  <c r="D1147" i="37"/>
  <c r="G1147" i="37"/>
  <c r="B1148" i="37"/>
  <c r="C1148" i="37"/>
  <c r="D1148" i="37"/>
  <c r="G1148" i="37"/>
  <c r="B1149" i="37"/>
  <c r="C1149" i="37"/>
  <c r="D1149" i="37"/>
  <c r="G1149" i="37"/>
  <c r="B1150" i="37"/>
  <c r="C1150" i="37"/>
  <c r="D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G1211" i="37" s="1"/>
  <c r="C1211" i="37"/>
  <c r="D1211" i="37"/>
  <c r="B1212" i="37"/>
  <c r="B1213" i="37"/>
  <c r="C1213" i="37"/>
  <c r="D1213" i="37"/>
  <c r="B1214" i="37"/>
  <c r="C1214" i="37"/>
  <c r="D1214" i="37"/>
  <c r="G1214" i="37" s="1"/>
  <c r="B1215" i="37"/>
  <c r="C1215" i="37"/>
  <c r="G1215" i="37" s="1"/>
  <c r="D1215" i="37"/>
  <c r="B1216" i="37"/>
  <c r="C1216" i="37"/>
  <c r="G1216" i="37" s="1"/>
  <c r="D1216" i="37"/>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H1266" i="37" s="1"/>
  <c r="B1267" i="37"/>
  <c r="C1267" i="37"/>
  <c r="G1267" i="37" s="1"/>
  <c r="D1267" i="37"/>
  <c r="B1268" i="37"/>
  <c r="C1268" i="37"/>
  <c r="D1268" i="37"/>
  <c r="B1269" i="37"/>
  <c r="C1269" i="37"/>
  <c r="G1269" i="37" s="1"/>
  <c r="D1269" i="37"/>
  <c r="B1270" i="37"/>
  <c r="C1270" i="37"/>
  <c r="D1270" i="37"/>
  <c r="H1270" i="37" s="1"/>
  <c r="B1271" i="37"/>
  <c r="C1271" i="37"/>
  <c r="G1271" i="37" s="1"/>
  <c r="D1271" i="37"/>
  <c r="B1272" i="37"/>
  <c r="C1272" i="37"/>
  <c r="D1272" i="37"/>
  <c r="B1273" i="37"/>
  <c r="C1273" i="37"/>
  <c r="G1273" i="37" s="1"/>
  <c r="D1273" i="37"/>
  <c r="B1274" i="37"/>
  <c r="C1274" i="37"/>
  <c r="D1274" i="37"/>
  <c r="H1274" i="37" s="1"/>
  <c r="B1275" i="37"/>
  <c r="C1275" i="37"/>
  <c r="G1275" i="37" s="1"/>
  <c r="D1275" i="37"/>
  <c r="B1276" i="37"/>
  <c r="C1276" i="37"/>
  <c r="D1276" i="37"/>
  <c r="B1277" i="37"/>
  <c r="C1277" i="37"/>
  <c r="G1277" i="37" s="1"/>
  <c r="D1277" i="37"/>
  <c r="B1278" i="37"/>
  <c r="C1278" i="37"/>
  <c r="D1278" i="37"/>
  <c r="H1278" i="37" s="1"/>
  <c r="B1279" i="37"/>
  <c r="C1279" i="37"/>
  <c r="G1279" i="37" s="1"/>
  <c r="D1279" i="37"/>
  <c r="B1280" i="37"/>
  <c r="C1280" i="37"/>
  <c r="D1280" i="37"/>
  <c r="B1281" i="37"/>
  <c r="C1281" i="37"/>
  <c r="G1281" i="37" s="1"/>
  <c r="D1281" i="37"/>
  <c r="B1282" i="37"/>
  <c r="C1282" i="37"/>
  <c r="D1282" i="37"/>
  <c r="H1282" i="37" s="1"/>
  <c r="B1283" i="37"/>
  <c r="C1283" i="37"/>
  <c r="G1283" i="37" s="1"/>
  <c r="D1283" i="37"/>
  <c r="B1284" i="37"/>
  <c r="C1284" i="37"/>
  <c r="D1284" i="37"/>
  <c r="B1285" i="37"/>
  <c r="C1285" i="37"/>
  <c r="G1285" i="37" s="1"/>
  <c r="D1285" i="37"/>
  <c r="B1286" i="37"/>
  <c r="C1286" i="37"/>
  <c r="D1286" i="37"/>
  <c r="H1286" i="37" s="1"/>
  <c r="B1287" i="37"/>
  <c r="B1288" i="37"/>
  <c r="B1289" i="37"/>
  <c r="C1289" i="37"/>
  <c r="H1289" i="37" s="1"/>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H1298" i="37" s="1"/>
  <c r="B1299" i="37"/>
  <c r="C1299" i="37"/>
  <c r="G1299" i="37" s="1"/>
  <c r="D1299" i="37"/>
  <c r="B1300" i="37"/>
  <c r="C1300" i="37"/>
  <c r="D1300" i="37"/>
  <c r="B1301" i="37"/>
  <c r="C1301" i="37"/>
  <c r="G1301" i="37" s="1"/>
  <c r="D1301" i="37"/>
  <c r="B1302" i="37"/>
  <c r="C1302" i="37"/>
  <c r="D1302" i="37"/>
  <c r="H1302" i="37" s="1"/>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H1311" i="37" s="1"/>
  <c r="B1312" i="37"/>
  <c r="C1312" i="37"/>
  <c r="D1312" i="37"/>
  <c r="B1313" i="37"/>
  <c r="G1313" i="37" s="1"/>
  <c r="C1313" i="37"/>
  <c r="D1313" i="37"/>
  <c r="B1314" i="37"/>
  <c r="C1314" i="37"/>
  <c r="D1314" i="37"/>
  <c r="B1315" i="37"/>
  <c r="C1315" i="37"/>
  <c r="D1315" i="37"/>
  <c r="H1315" i="37" s="1"/>
  <c r="B1316" i="37"/>
  <c r="C1316" i="37"/>
  <c r="D1316" i="37"/>
  <c r="B1317" i="37"/>
  <c r="B1318" i="37"/>
  <c r="B1319" i="37"/>
  <c r="C1319" i="37"/>
  <c r="D1319" i="37"/>
  <c r="H1319" i="37" s="1"/>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H1329" i="37" s="1"/>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H1344" i="37" s="1"/>
  <c r="B1345" i="37"/>
  <c r="G1345" i="37" s="1"/>
  <c r="C1345" i="37"/>
  <c r="D1345" i="37"/>
  <c r="B1346" i="37"/>
  <c r="G1346" i="37" s="1"/>
  <c r="C1346" i="37"/>
  <c r="D1346" i="37"/>
  <c r="H1346" i="37" s="1"/>
  <c r="B1347" i="37"/>
  <c r="G1347" i="37" s="1"/>
  <c r="C1347" i="37"/>
  <c r="D1347" i="37"/>
  <c r="H1347" i="37" s="1"/>
  <c r="B1348" i="37"/>
  <c r="B1349" i="37"/>
  <c r="C1349" i="37"/>
  <c r="H1349" i="37" s="1"/>
  <c r="D1349" i="37"/>
  <c r="B1350" i="37"/>
  <c r="C1350" i="37"/>
  <c r="G1350" i="37" s="1"/>
  <c r="D1350" i="37"/>
  <c r="B1351" i="37"/>
  <c r="C1351" i="37"/>
  <c r="G1351" i="37" s="1"/>
  <c r="D1351" i="37"/>
  <c r="B1352" i="37"/>
  <c r="C1352" i="37"/>
  <c r="G1352" i="37" s="1"/>
  <c r="D1352" i="37"/>
  <c r="B1353" i="37"/>
  <c r="C1353" i="37"/>
  <c r="H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H1374" i="37" s="1"/>
  <c r="D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G1391" i="37" s="1"/>
  <c r="D1391" i="37"/>
  <c r="B1392" i="37"/>
  <c r="C1392" i="37"/>
  <c r="G1392" i="37" s="1"/>
  <c r="D1392" i="37"/>
  <c r="B1393" i="37"/>
  <c r="C1393" i="37"/>
  <c r="H1393" i="37" s="1"/>
  <c r="D1393" i="37"/>
  <c r="B1394" i="37"/>
  <c r="C1394" i="37"/>
  <c r="G1394" i="37" s="1"/>
  <c r="D1394" i="37"/>
  <c r="B1395" i="37"/>
  <c r="C1395" i="37"/>
  <c r="G1395" i="37" s="1"/>
  <c r="D1395" i="37"/>
  <c r="B1396" i="37"/>
  <c r="B1397" i="37"/>
  <c r="B1398" i="37"/>
  <c r="C1398" i="37"/>
  <c r="D1398" i="37"/>
  <c r="G1398" i="37"/>
  <c r="B1399" i="37"/>
  <c r="C1399" i="37"/>
  <c r="G1399" i="37" s="1"/>
  <c r="D1399" i="37"/>
  <c r="B1400" i="37"/>
  <c r="B1401" i="37"/>
  <c r="G1401" i="37" s="1"/>
  <c r="C1401" i="37"/>
  <c r="D1401" i="37"/>
  <c r="B1402" i="37"/>
  <c r="G1402" i="37" s="1"/>
  <c r="C1402" i="37"/>
  <c r="D1402" i="37"/>
  <c r="H1402" i="37" s="1"/>
  <c r="B1403" i="37"/>
  <c r="G1403" i="37" s="1"/>
  <c r="C1403" i="37"/>
  <c r="D1403" i="37"/>
  <c r="H1403" i="37" s="1"/>
  <c r="B1404" i="37"/>
  <c r="B1405" i="37"/>
  <c r="C1405" i="37"/>
  <c r="H1405" i="37" s="1"/>
  <c r="D1405" i="37"/>
  <c r="B1406" i="37"/>
  <c r="C1406" i="37"/>
  <c r="G1406" i="37" s="1"/>
  <c r="D1406" i="37"/>
  <c r="B1407" i="37"/>
  <c r="C1407" i="37"/>
  <c r="G1407" i="37" s="1"/>
  <c r="D1407" i="37"/>
  <c r="B1408" i="37"/>
  <c r="C1408" i="37"/>
  <c r="D1408" i="37"/>
  <c r="B1409" i="37"/>
  <c r="C1409" i="37"/>
  <c r="H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I1427" i="37" s="1"/>
  <c r="B1428" i="37"/>
  <c r="C1428" i="37"/>
  <c r="D1428" i="37"/>
  <c r="G1428" i="37"/>
  <c r="B1429" i="37"/>
  <c r="C1429" i="37"/>
  <c r="D1429" i="37"/>
  <c r="G1429" i="37"/>
  <c r="I1429" i="37" s="1"/>
  <c r="B1430" i="37"/>
  <c r="C1430" i="37"/>
  <c r="D1430" i="37"/>
  <c r="G1430" i="37"/>
  <c r="I1430" i="37" s="1"/>
  <c r="B1431" i="37"/>
  <c r="C1431" i="37"/>
  <c r="D1431" i="37"/>
  <c r="G1431" i="37"/>
  <c r="I1431" i="37" s="1"/>
  <c r="B1432" i="37"/>
  <c r="C1432" i="37"/>
  <c r="D1432" i="37"/>
  <c r="G1432" i="37"/>
  <c r="I1432" i="37" s="1"/>
  <c r="B1433" i="37"/>
  <c r="B1434" i="37"/>
  <c r="G1434" i="37" s="1"/>
  <c r="I1434" i="37" s="1"/>
  <c r="C1434" i="37"/>
  <c r="D1434" i="37"/>
  <c r="B1435" i="37"/>
  <c r="G1435" i="37" s="1"/>
  <c r="C1435" i="37"/>
  <c r="D1435" i="37"/>
  <c r="H1435" i="37" s="1"/>
  <c r="B1436" i="37"/>
  <c r="G1436" i="37" s="1"/>
  <c r="C1436" i="37"/>
  <c r="D1436" i="37"/>
  <c r="H1436" i="37" s="1"/>
  <c r="B1437" i="37"/>
  <c r="G1437" i="37" s="1"/>
  <c r="I1437" i="37" s="1"/>
  <c r="C1437" i="37"/>
  <c r="D1437" i="37"/>
  <c r="H1437" i="37" s="1"/>
  <c r="B1438" i="37"/>
  <c r="G1438" i="37" s="1"/>
  <c r="I1438" i="37" s="1"/>
  <c r="C1438" i="37"/>
  <c r="D1438" i="37"/>
  <c r="B1439" i="37"/>
  <c r="G1439" i="37" s="1"/>
  <c r="C1439" i="37"/>
  <c r="D1439" i="37"/>
  <c r="H1439" i="37" s="1"/>
  <c r="B1440" i="37"/>
  <c r="G1440" i="37" s="1"/>
  <c r="C1440" i="37"/>
  <c r="D1440" i="37"/>
  <c r="H1440" i="37" s="1"/>
  <c r="B1441" i="37"/>
  <c r="B1442" i="37"/>
  <c r="B1443" i="37"/>
  <c r="G1443" i="37" s="1"/>
  <c r="C1443" i="37"/>
  <c r="D1443" i="37"/>
  <c r="B1444" i="37"/>
  <c r="G1444" i="37" s="1"/>
  <c r="I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G1475" i="37" s="1"/>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G1493" i="37" s="1"/>
  <c r="C1493" i="37"/>
  <c r="B1494" i="37"/>
  <c r="C1494" i="37"/>
  <c r="G1494" i="37" s="1"/>
  <c r="B1495" i="37"/>
  <c r="G1495" i="37" s="1"/>
  <c r="C1495" i="37"/>
  <c r="B1496" i="37"/>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B1507" i="37"/>
  <c r="C1507" i="37"/>
  <c r="B1508" i="37"/>
  <c r="G1508" i="37" s="1"/>
  <c r="C1508" i="37"/>
  <c r="H1508" i="37" s="1"/>
  <c r="B1509" i="37"/>
  <c r="G1509" i="37" s="1"/>
  <c r="C1509" i="37"/>
  <c r="H1509" i="37" s="1"/>
  <c r="B1510" i="37"/>
  <c r="B1511" i="37"/>
  <c r="B1512" i="37"/>
  <c r="G1512" i="37" s="1"/>
  <c r="C1512" i="37"/>
  <c r="H1512" i="37" s="1"/>
  <c r="B1513" i="37"/>
  <c r="C1513" i="37"/>
  <c r="G1513" i="37"/>
  <c r="B1514" i="37"/>
  <c r="C1514" i="37"/>
  <c r="B1515" i="37"/>
  <c r="C1515" i="37"/>
  <c r="H1515" i="37" s="1"/>
  <c r="B1516" i="37"/>
  <c r="B1517" i="37"/>
  <c r="C1517" i="37"/>
  <c r="G1517" i="37"/>
  <c r="B1518" i="37"/>
  <c r="C1518" i="37"/>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B1551" i="37"/>
  <c r="B1552" i="37"/>
  <c r="G1552" i="37" s="1"/>
  <c r="C1552" i="37"/>
  <c r="H1552" i="37" s="1"/>
  <c r="B1553" i="37"/>
  <c r="C1553" i="37"/>
  <c r="G1553" i="37"/>
  <c r="B1554" i="37"/>
  <c r="C1554" i="37"/>
  <c r="B1555" i="37"/>
  <c r="C1555" i="37"/>
  <c r="H1555" i="37" s="1"/>
  <c r="B1556" i="37"/>
  <c r="G1556" i="37" s="1"/>
  <c r="C1556" i="37"/>
  <c r="H1556" i="37" s="1"/>
  <c r="B1557" i="37"/>
  <c r="B1558" i="37"/>
  <c r="C1558" i="37"/>
  <c r="B1559" i="37"/>
  <c r="C1559" i="37"/>
  <c r="H1559" i="37" s="1"/>
  <c r="B1560" i="37"/>
  <c r="C1560" i="37"/>
  <c r="H1560" i="37" s="1"/>
  <c r="B1561" i="37"/>
  <c r="C1561" i="37"/>
  <c r="G1561" i="37" s="1"/>
  <c r="Q3" i="3"/>
  <c r="H1553" i="37"/>
  <c r="H1549" i="37"/>
  <c r="H1547" i="37"/>
  <c r="H1545" i="37"/>
  <c r="H1543" i="37"/>
  <c r="H1537" i="37"/>
  <c r="H1533" i="37"/>
  <c r="H1529" i="37"/>
  <c r="H1527" i="37"/>
  <c r="H1525" i="37"/>
  <c r="H1523" i="37"/>
  <c r="H1517" i="37"/>
  <c r="H1513" i="37"/>
  <c r="H1507" i="37"/>
  <c r="H1501" i="37"/>
  <c r="H1499" i="37"/>
  <c r="H1495" i="37"/>
  <c r="H1493" i="37"/>
  <c r="H1491" i="37"/>
  <c r="H1485" i="37"/>
  <c r="H1481" i="37"/>
  <c r="H1477" i="37"/>
  <c r="H1475" i="37"/>
  <c r="H1473" i="37"/>
  <c r="H1467" i="37"/>
  <c r="H1465" i="37"/>
  <c r="H1445" i="37"/>
  <c r="H1444" i="37"/>
  <c r="H1443" i="37"/>
  <c r="H1438" i="37"/>
  <c r="H1434" i="37"/>
  <c r="H1432" i="37"/>
  <c r="H1431" i="37"/>
  <c r="H1430" i="37"/>
  <c r="H1429" i="37"/>
  <c r="H1428" i="37"/>
  <c r="I1428" i="37"/>
  <c r="H1427" i="37"/>
  <c r="H1422" i="37"/>
  <c r="H1421" i="37"/>
  <c r="H1420" i="37"/>
  <c r="H1419" i="37"/>
  <c r="H1418" i="37"/>
  <c r="H1417" i="37"/>
  <c r="H1416" i="37"/>
  <c r="H1415" i="37"/>
  <c r="H1414" i="37"/>
  <c r="H1413" i="37"/>
  <c r="H1410" i="37"/>
  <c r="H1406" i="37"/>
  <c r="H1401" i="37"/>
  <c r="H1398" i="37"/>
  <c r="H1394" i="37"/>
  <c r="H1390" i="37"/>
  <c r="H1388" i="37"/>
  <c r="H1387" i="37"/>
  <c r="H1386" i="37"/>
  <c r="H1385" i="37"/>
  <c r="H1384" i="37"/>
  <c r="H1383" i="37"/>
  <c r="H1382" i="37"/>
  <c r="H1380" i="37"/>
  <c r="H1379" i="37"/>
  <c r="H1378" i="37"/>
  <c r="H1377" i="37"/>
  <c r="H1375" i="37"/>
  <c r="H1367" i="37"/>
  <c r="H1362" i="37"/>
  <c r="H1361" i="37"/>
  <c r="H1360" i="37"/>
  <c r="H1358" i="37"/>
  <c r="H1354" i="37"/>
  <c r="H1350" i="37"/>
  <c r="H1345" i="37"/>
  <c r="H1339" i="37"/>
  <c r="H1337" i="37"/>
  <c r="H1334" i="37"/>
  <c r="H1333" i="37"/>
  <c r="H1331" i="37"/>
  <c r="H1330" i="37"/>
  <c r="H1328" i="37"/>
  <c r="H1327" i="37"/>
  <c r="H1326" i="37"/>
  <c r="H1324" i="37"/>
  <c r="H1323" i="37"/>
  <c r="H1322" i="37"/>
  <c r="H1320" i="37"/>
  <c r="H1316" i="37"/>
  <c r="H1314" i="37"/>
  <c r="H1313" i="37"/>
  <c r="H1312" i="37"/>
  <c r="H1309" i="37"/>
  <c r="H1308" i="37"/>
  <c r="H1307" i="37"/>
  <c r="H1306" i="37"/>
  <c r="H1305" i="37"/>
  <c r="H1303" i="37"/>
  <c r="H1300" i="37"/>
  <c r="H1299" i="37"/>
  <c r="H1296" i="37"/>
  <c r="H1294" i="37"/>
  <c r="H1293" i="37"/>
  <c r="H1291" i="37"/>
  <c r="H1290" i="37"/>
  <c r="H1284" i="37"/>
  <c r="H1283" i="37"/>
  <c r="H1280" i="37"/>
  <c r="H1279" i="37"/>
  <c r="H1276" i="37"/>
  <c r="H1275" i="37"/>
  <c r="H1272" i="37"/>
  <c r="H1271" i="37"/>
  <c r="H1268" i="37"/>
  <c r="H1267" i="37"/>
  <c r="H1264" i="37"/>
  <c r="H1263" i="37"/>
  <c r="H1262" i="37"/>
  <c r="H1260" i="37"/>
  <c r="H1259" i="37"/>
  <c r="H1258" i="37"/>
  <c r="H1256" i="37"/>
  <c r="H1255" i="37"/>
  <c r="H1254" i="37"/>
  <c r="H1252" i="37"/>
  <c r="H1251" i="37"/>
  <c r="H1250" i="37"/>
  <c r="H1248" i="37"/>
  <c r="H1247" i="37"/>
  <c r="H1246"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5" i="37"/>
  <c r="H1144"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B25" i="3" s="1"/>
  <c r="G26" i="3"/>
  <c r="E26" i="3" s="1"/>
  <c r="G27" i="3"/>
  <c r="H27" i="3"/>
  <c r="G28" i="3"/>
  <c r="E28" i="3" s="1"/>
  <c r="H28" i="3"/>
  <c r="G29" i="3"/>
  <c r="E29" i="3" s="1"/>
  <c r="B29" i="3" s="1"/>
  <c r="H29" i="3"/>
  <c r="G31" i="3"/>
  <c r="H31" i="3"/>
  <c r="G32" i="3"/>
  <c r="H32" i="3"/>
  <c r="G33" i="3"/>
  <c r="H33" i="3"/>
  <c r="G34" i="3"/>
  <c r="H34" i="3"/>
  <c r="E34" i="3" s="1"/>
  <c r="B34" i="3" s="1"/>
  <c r="G35" i="3"/>
  <c r="H35" i="3"/>
  <c r="G36" i="3"/>
  <c r="H36" i="3"/>
  <c r="G37" i="3"/>
  <c r="E37" i="3" s="1"/>
  <c r="B37" i="3" s="1"/>
  <c r="H37" i="3"/>
  <c r="G38" i="3"/>
  <c r="H38" i="3"/>
  <c r="G39" i="3"/>
  <c r="H39" i="3"/>
  <c r="G40" i="3"/>
  <c r="H40" i="3"/>
  <c r="G41" i="3"/>
  <c r="H41" i="3"/>
  <c r="G42" i="3"/>
  <c r="E42" i="3" s="1"/>
  <c r="B42" i="3" s="1"/>
  <c r="H42" i="3"/>
  <c r="G43" i="3"/>
  <c r="H43" i="3"/>
  <c r="G44" i="3"/>
  <c r="H44" i="3"/>
  <c r="G45" i="3"/>
  <c r="E45" i="3" s="1"/>
  <c r="B45" i="3" s="1"/>
  <c r="H45" i="3"/>
  <c r="G46" i="3"/>
  <c r="E46" i="3" s="1"/>
  <c r="H46" i="3"/>
  <c r="G47" i="3"/>
  <c r="H47" i="3"/>
  <c r="G48" i="3"/>
  <c r="H48" i="3"/>
  <c r="G49" i="3"/>
  <c r="H49" i="3"/>
  <c r="E49" i="3"/>
  <c r="B49" i="3" s="1"/>
  <c r="G50" i="3"/>
  <c r="H50" i="3"/>
  <c r="E50" i="3"/>
  <c r="G51" i="3"/>
  <c r="E51" i="3" s="1"/>
  <c r="H51" i="3"/>
  <c r="G52" i="3"/>
  <c r="H52" i="3"/>
  <c r="G53" i="3"/>
  <c r="E53" i="3" s="1"/>
  <c r="B53" i="3" s="1"/>
  <c r="H53" i="3"/>
  <c r="G54" i="3"/>
  <c r="H54" i="3"/>
  <c r="G55" i="3"/>
  <c r="H55" i="3"/>
  <c r="G56" i="3"/>
  <c r="H56" i="3"/>
  <c r="G57" i="3"/>
  <c r="H57" i="3"/>
  <c r="E57" i="3" s="1"/>
  <c r="B57" i="3" s="1"/>
  <c r="G58" i="3"/>
  <c r="H58" i="3"/>
  <c r="E58" i="3"/>
  <c r="G59" i="3"/>
  <c r="E59" i="3" s="1"/>
  <c r="H59" i="3"/>
  <c r="G60" i="3"/>
  <c r="H60" i="3"/>
  <c r="G61" i="3"/>
  <c r="E61" i="3" s="1"/>
  <c r="B61" i="3" s="1"/>
  <c r="H61" i="3"/>
  <c r="G62" i="3"/>
  <c r="E62" i="3" s="1"/>
  <c r="H62" i="3"/>
  <c r="G63" i="3"/>
  <c r="H63" i="3"/>
  <c r="G64" i="3"/>
  <c r="H64" i="3"/>
  <c r="G65" i="3"/>
  <c r="H65" i="3"/>
  <c r="E65" i="3"/>
  <c r="B65" i="3" s="1"/>
  <c r="G66" i="3"/>
  <c r="H66" i="3"/>
  <c r="E66" i="3"/>
  <c r="G67" i="3"/>
  <c r="E67" i="3" s="1"/>
  <c r="H67" i="3"/>
  <c r="G68" i="3"/>
  <c r="H68" i="3"/>
  <c r="G69" i="3"/>
  <c r="E69" i="3" s="1"/>
  <c r="B69" i="3" s="1"/>
  <c r="H69" i="3"/>
  <c r="G70" i="3"/>
  <c r="H70" i="3"/>
  <c r="G71" i="3"/>
  <c r="H71" i="3"/>
  <c r="G72" i="3"/>
  <c r="H72" i="3"/>
  <c r="G73" i="3"/>
  <c r="H73" i="3"/>
  <c r="E73" i="3" s="1"/>
  <c r="B73" i="3" s="1"/>
  <c r="G74" i="3"/>
  <c r="H74" i="3"/>
  <c r="E74" i="3"/>
  <c r="G75" i="3"/>
  <c r="E75" i="3" s="1"/>
  <c r="H75" i="3"/>
  <c r="G76" i="3"/>
  <c r="H76" i="3"/>
  <c r="G77" i="3"/>
  <c r="E77" i="3" s="1"/>
  <c r="B77" i="3" s="1"/>
  <c r="H77" i="3"/>
  <c r="G78" i="3"/>
  <c r="E78" i="3" s="1"/>
  <c r="H78" i="3"/>
  <c r="G79" i="3"/>
  <c r="H79" i="3"/>
  <c r="G80" i="3"/>
  <c r="H80" i="3"/>
  <c r="G81" i="3"/>
  <c r="H81" i="3"/>
  <c r="E81" i="3"/>
  <c r="B81" i="3" s="1"/>
  <c r="G82" i="3"/>
  <c r="H82" i="3"/>
  <c r="E82" i="3"/>
  <c r="G83" i="3"/>
  <c r="E83" i="3" s="1"/>
  <c r="H83" i="3"/>
  <c r="G84" i="3"/>
  <c r="H84" i="3"/>
  <c r="G85" i="3"/>
  <c r="E85" i="3" s="1"/>
  <c r="B85" i="3" s="1"/>
  <c r="H85" i="3"/>
  <c r="G86" i="3"/>
  <c r="H86" i="3"/>
  <c r="G87" i="3"/>
  <c r="H87" i="3"/>
  <c r="G88" i="3"/>
  <c r="E88" i="3" s="1"/>
  <c r="H88" i="3"/>
  <c r="G89" i="3"/>
  <c r="H89" i="3"/>
  <c r="E89" i="3" s="1"/>
  <c r="B89" i="3" s="1"/>
  <c r="G90" i="3"/>
  <c r="H90" i="3"/>
  <c r="E90" i="3"/>
  <c r="G91" i="3"/>
  <c r="E91" i="3" s="1"/>
  <c r="H91" i="3"/>
  <c r="G92" i="3"/>
  <c r="H92" i="3"/>
  <c r="G93" i="3"/>
  <c r="E93" i="3" s="1"/>
  <c r="B93" i="3" s="1"/>
  <c r="H93" i="3"/>
  <c r="G94" i="3"/>
  <c r="E94" i="3" s="1"/>
  <c r="H94" i="3"/>
  <c r="G95" i="3"/>
  <c r="H95" i="3"/>
  <c r="G96" i="3"/>
  <c r="E96" i="3" s="1"/>
  <c r="H96" i="3"/>
  <c r="G97" i="3"/>
  <c r="H97" i="3"/>
  <c r="E97" i="3"/>
  <c r="B97" i="3" s="1"/>
  <c r="G98" i="3"/>
  <c r="H98" i="3"/>
  <c r="E98" i="3"/>
  <c r="G99" i="3"/>
  <c r="E99" i="3" s="1"/>
  <c r="H99" i="3"/>
  <c r="G100" i="3"/>
  <c r="H100" i="3"/>
  <c r="G101" i="3"/>
  <c r="E101" i="3" s="1"/>
  <c r="B101" i="3" s="1"/>
  <c r="H101" i="3"/>
  <c r="G102" i="3"/>
  <c r="H102" i="3"/>
  <c r="G103" i="3"/>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H110" i="3"/>
  <c r="G111" i="3"/>
  <c r="H111" i="3"/>
  <c r="G112" i="3"/>
  <c r="E112" i="3" s="1"/>
  <c r="H112" i="3"/>
  <c r="G113" i="3"/>
  <c r="E113" i="3" s="1"/>
  <c r="B113" i="3" s="1"/>
  <c r="H113" i="3"/>
  <c r="G114" i="3"/>
  <c r="H114" i="3"/>
  <c r="E114" i="3"/>
  <c r="G115" i="3"/>
  <c r="E115" i="3" s="1"/>
  <c r="H115" i="3"/>
  <c r="G116" i="3"/>
  <c r="H116" i="3"/>
  <c r="G117" i="3"/>
  <c r="H117" i="3"/>
  <c r="E117" i="3"/>
  <c r="B117" i="3" s="1"/>
  <c r="G118" i="3"/>
  <c r="E118" i="3" s="1"/>
  <c r="H118" i="3"/>
  <c r="G119" i="3"/>
  <c r="H119" i="3"/>
  <c r="G120" i="3"/>
  <c r="E120" i="3" s="1"/>
  <c r="H120" i="3"/>
  <c r="G121" i="3"/>
  <c r="H121" i="3"/>
  <c r="E121" i="3"/>
  <c r="B121" i="3" s="1"/>
  <c r="G122" i="3"/>
  <c r="H122" i="3"/>
  <c r="E122" i="3"/>
  <c r="G123" i="3"/>
  <c r="E123" i="3" s="1"/>
  <c r="H123" i="3"/>
  <c r="G124" i="3"/>
  <c r="H124" i="3"/>
  <c r="G125" i="3"/>
  <c r="E125" i="3" s="1"/>
  <c r="B125" i="3" s="1"/>
  <c r="H125" i="3"/>
  <c r="G126" i="3"/>
  <c r="H126" i="3"/>
  <c r="G127" i="3"/>
  <c r="E127" i="3" s="1"/>
  <c r="B127" i="3" s="1"/>
  <c r="H127" i="3"/>
  <c r="G128" i="3"/>
  <c r="E128" i="3" s="1"/>
  <c r="H128" i="3"/>
  <c r="G129" i="3"/>
  <c r="H129" i="3"/>
  <c r="E129" i="3"/>
  <c r="B129" i="3" s="1"/>
  <c r="G130" i="3"/>
  <c r="H130" i="3"/>
  <c r="E130" i="3" s="1"/>
  <c r="B130" i="3" s="1"/>
  <c r="G131" i="3"/>
  <c r="E131" i="3" s="1"/>
  <c r="H131" i="3"/>
  <c r="G132" i="3"/>
  <c r="H132" i="3"/>
  <c r="G133" i="3"/>
  <c r="E133" i="3" s="1"/>
  <c r="B133" i="3" s="1"/>
  <c r="H133" i="3"/>
  <c r="G134" i="3"/>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H146" i="3"/>
  <c r="G147" i="3"/>
  <c r="H147" i="3"/>
  <c r="G148" i="3"/>
  <c r="H148" i="3"/>
  <c r="G149" i="3"/>
  <c r="E149" i="3" s="1"/>
  <c r="B149" i="3" s="1"/>
  <c r="H149" i="3"/>
  <c r="G150" i="3"/>
  <c r="H150" i="3"/>
  <c r="E150" i="3"/>
  <c r="G151" i="3"/>
  <c r="E151" i="3" s="1"/>
  <c r="H151" i="3"/>
  <c r="G152" i="3"/>
  <c r="H152" i="3"/>
  <c r="G153" i="3"/>
  <c r="H153" i="3"/>
  <c r="E153" i="3"/>
  <c r="B153" i="3" s="1"/>
  <c r="G154" i="3"/>
  <c r="E154" i="3" s="1"/>
  <c r="B154" i="3" s="1"/>
  <c r="H154" i="3"/>
  <c r="G155" i="3"/>
  <c r="H155" i="3"/>
  <c r="G156" i="3"/>
  <c r="H156" i="3"/>
  <c r="T158" i="3"/>
  <c r="G162" i="3"/>
  <c r="E162" i="3" s="1"/>
  <c r="B162" i="3" s="1"/>
  <c r="G164" i="3"/>
  <c r="E164" i="3" s="1"/>
  <c r="B164" i="3" s="1"/>
  <c r="G166" i="3"/>
  <c r="E166" i="3" s="1"/>
  <c r="B166" i="3" s="1"/>
  <c r="G212" i="3"/>
  <c r="H212" i="3"/>
  <c r="G260" i="3"/>
  <c r="H260" i="3"/>
  <c r="G263" i="3"/>
  <c r="H263" i="3"/>
  <c r="G264" i="3"/>
  <c r="H264" i="3"/>
  <c r="G265" i="3"/>
  <c r="E265" i="3" s="1"/>
  <c r="B265" i="3" s="1"/>
  <c r="H265" i="3"/>
  <c r="G268" i="3"/>
  <c r="H268" i="3"/>
  <c r="E268" i="3"/>
  <c r="G269" i="3"/>
  <c r="E269" i="3" s="1"/>
  <c r="B269" i="3" s="1"/>
  <c r="H269" i="3"/>
  <c r="G270" i="3"/>
  <c r="H270" i="3"/>
  <c r="G271" i="3"/>
  <c r="H271" i="3"/>
  <c r="G272" i="3"/>
  <c r="E272" i="3" s="1"/>
  <c r="B272" i="3" s="1"/>
  <c r="H272" i="3"/>
  <c r="G273" i="3"/>
  <c r="H273" i="3"/>
  <c r="E273" i="3"/>
  <c r="G274" i="3"/>
  <c r="E274" i="3" s="1"/>
  <c r="H274" i="3"/>
  <c r="G275" i="3"/>
  <c r="H275" i="3"/>
  <c r="G276" i="3"/>
  <c r="E276" i="3" s="1"/>
  <c r="H276" i="3"/>
  <c r="G277" i="3"/>
  <c r="E277" i="3" s="1"/>
  <c r="B277" i="3" s="1"/>
  <c r="H277" i="3"/>
  <c r="G278" i="3"/>
  <c r="E278" i="3" s="1"/>
  <c r="G279" i="3"/>
  <c r="E279" i="3" s="1"/>
  <c r="B279" i="3" s="1"/>
  <c r="H279" i="3"/>
  <c r="G280" i="3"/>
  <c r="E280" i="3" s="1"/>
  <c r="B280" i="3" s="1"/>
  <c r="H280" i="3"/>
  <c r="G283" i="3"/>
  <c r="H283" i="3"/>
  <c r="E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B283" i="3" s="1"/>
  <c r="F282" i="3"/>
  <c r="F281" i="3"/>
  <c r="F280" i="3"/>
  <c r="F279" i="3"/>
  <c r="F278" i="3"/>
  <c r="F277" i="3"/>
  <c r="F276" i="3"/>
  <c r="F275" i="3"/>
  <c r="F274" i="3"/>
  <c r="B274" i="3" s="1"/>
  <c r="F273" i="3"/>
  <c r="B273" i="3" s="1"/>
  <c r="F272" i="3"/>
  <c r="F271" i="3"/>
  <c r="F270" i="3"/>
  <c r="F269" i="3"/>
  <c r="F268" i="3"/>
  <c r="F261" i="3" s="1"/>
  <c r="F267" i="3"/>
  <c r="F266" i="3"/>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c r="B208" i="3" s="1"/>
  <c r="L207" i="3"/>
  <c r="M207" i="3"/>
  <c r="L206" i="3"/>
  <c r="M206" i="3"/>
  <c r="L205" i="3"/>
  <c r="M205" i="3"/>
  <c r="L204" i="3"/>
  <c r="M204" i="3"/>
  <c r="L203" i="3"/>
  <c r="M203" i="3"/>
  <c r="L202" i="3"/>
  <c r="M202" i="3"/>
  <c r="L201" i="3"/>
  <c r="M201" i="3"/>
  <c r="L200" i="3"/>
  <c r="F200" i="3" s="1"/>
  <c r="B200" i="3" s="1"/>
  <c r="M200" i="3"/>
  <c r="L199" i="3"/>
  <c r="M199" i="3"/>
  <c r="B151" i="3"/>
  <c r="B150" i="3"/>
  <c r="B146" i="3"/>
  <c r="B143" i="3"/>
  <c r="B136" i="3"/>
  <c r="B135" i="3"/>
  <c r="B131" i="3"/>
  <c r="B128" i="3"/>
  <c r="B123" i="3"/>
  <c r="B122" i="3"/>
  <c r="B120" i="3"/>
  <c r="B118" i="3"/>
  <c r="B115" i="3"/>
  <c r="B114" i="3"/>
  <c r="B112" i="3"/>
  <c r="B110" i="3"/>
  <c r="B107" i="3"/>
  <c r="B104" i="3"/>
  <c r="B99" i="3"/>
  <c r="B98" i="3"/>
  <c r="B96" i="3"/>
  <c r="B94" i="3"/>
  <c r="B91" i="3"/>
  <c r="B90" i="3"/>
  <c r="B88" i="3"/>
  <c r="B83" i="3"/>
  <c r="B82" i="3"/>
  <c r="B78" i="3"/>
  <c r="B75" i="3"/>
  <c r="B74" i="3"/>
  <c r="B67" i="3"/>
  <c r="B66" i="3"/>
  <c r="B62" i="3"/>
  <c r="B59" i="3"/>
  <c r="B58" i="3"/>
  <c r="B51" i="3"/>
  <c r="B50" i="3"/>
  <c r="B46" i="3"/>
  <c r="B28" i="3"/>
  <c r="B26" i="3"/>
  <c r="L7" i="3"/>
  <c r="F7" i="3" s="1"/>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E263" i="3" l="1"/>
  <c r="B263" i="3" s="1"/>
  <c r="G1213" i="37"/>
  <c r="G1209" i="37"/>
  <c r="G698" i="37"/>
  <c r="G693" i="37"/>
  <c r="E43" i="3"/>
  <c r="B43" i="3" s="1"/>
  <c r="E235" i="27"/>
  <c r="D1200" i="37" s="1"/>
  <c r="E285" i="3"/>
  <c r="B285" i="3" s="1"/>
  <c r="G1150" i="37"/>
  <c r="G1146" i="37"/>
  <c r="G1029" i="37"/>
  <c r="G1026" i="37"/>
  <c r="G980" i="37"/>
  <c r="E264" i="3"/>
  <c r="B264" i="3" s="1"/>
  <c r="F236" i="27"/>
  <c r="G1137" i="37"/>
  <c r="G659" i="37"/>
  <c r="E33" i="3"/>
  <c r="B33" i="3" s="1"/>
  <c r="G667" i="37"/>
  <c r="G671" i="37"/>
  <c r="E35" i="3"/>
  <c r="B35" i="3" s="1"/>
  <c r="G714" i="37"/>
  <c r="G629" i="37"/>
  <c r="G1560" i="37"/>
  <c r="G1491" i="37"/>
  <c r="G1473" i="37"/>
  <c r="G1408" i="37"/>
  <c r="G986" i="37"/>
  <c r="G641" i="37"/>
  <c r="G640" i="37"/>
  <c r="G403" i="37"/>
  <c r="H376" i="37"/>
  <c r="F204" i="3"/>
  <c r="B204" i="3" s="1"/>
  <c r="G203" i="37"/>
  <c r="G178" i="37"/>
  <c r="F177" i="1"/>
  <c r="G164" i="37"/>
  <c r="G160" i="37"/>
  <c r="F167" i="1"/>
  <c r="G78" i="37"/>
  <c r="H76" i="37"/>
  <c r="G65" i="37"/>
  <c r="H1399" i="37"/>
  <c r="G666" i="37"/>
  <c r="G646" i="37"/>
  <c r="G639" i="37"/>
  <c r="G288" i="37"/>
  <c r="G190" i="37"/>
  <c r="G188" i="37"/>
  <c r="F196" i="1"/>
  <c r="G182" i="37"/>
  <c r="G180" i="37"/>
  <c r="G176" i="37"/>
  <c r="G174" i="37"/>
  <c r="G170" i="37"/>
  <c r="G155" i="37"/>
  <c r="F161" i="1"/>
  <c r="F135" i="1"/>
  <c r="H1213" i="37"/>
  <c r="G1125" i="37"/>
  <c r="F154" i="27"/>
  <c r="G1210" i="37"/>
  <c r="D75" i="27"/>
  <c r="C1040" i="37" s="1"/>
  <c r="F76" i="27"/>
  <c r="F58" i="27"/>
  <c r="G1008" i="37"/>
  <c r="G402" i="37"/>
  <c r="E260" i="3"/>
  <c r="B260" i="3" s="1"/>
  <c r="F420" i="1"/>
  <c r="G211" i="37"/>
  <c r="F218" i="1"/>
  <c r="D204" i="1"/>
  <c r="C194" i="37" s="1"/>
  <c r="G209" i="37"/>
  <c r="G193" i="37"/>
  <c r="G191" i="37"/>
  <c r="G185" i="37"/>
  <c r="G184" i="37"/>
  <c r="G183" i="37"/>
  <c r="G181" i="37"/>
  <c r="F205" i="3"/>
  <c r="B205" i="3" s="1"/>
  <c r="G179" i="37"/>
  <c r="G177" i="37"/>
  <c r="F185" i="1"/>
  <c r="E41" i="3"/>
  <c r="B41" i="3" s="1"/>
  <c r="D160" i="1"/>
  <c r="G148" i="37"/>
  <c r="F138" i="1"/>
  <c r="G133" i="37"/>
  <c r="G129" i="37"/>
  <c r="G127" i="37"/>
  <c r="F247" i="27"/>
  <c r="H1142" i="37"/>
  <c r="G1028" i="37"/>
  <c r="G1011" i="37"/>
  <c r="G1007" i="37"/>
  <c r="G989" i="37"/>
  <c r="G985" i="37"/>
  <c r="E30" i="3"/>
  <c r="B30" i="3" s="1"/>
  <c r="F201" i="3"/>
  <c r="B201" i="3" s="1"/>
  <c r="K20" i="37"/>
  <c r="H173" i="3"/>
  <c r="L296" i="3"/>
  <c r="F296" i="3" s="1"/>
  <c r="F292" i="3" s="1"/>
  <c r="I14" i="3"/>
  <c r="F584" i="1"/>
  <c r="F632" i="1"/>
  <c r="E314" i="1"/>
  <c r="D303" i="37" s="1"/>
  <c r="E532" i="1"/>
  <c r="D520" i="37" s="1"/>
  <c r="D647" i="1"/>
  <c r="C635" i="37" s="1"/>
  <c r="D347" i="1"/>
  <c r="C336" i="37" s="1"/>
  <c r="D302" i="1"/>
  <c r="H64" i="37"/>
  <c r="H50" i="37"/>
  <c r="G179" i="3"/>
  <c r="E179" i="3" s="1"/>
  <c r="B179" i="3" s="1"/>
  <c r="D462" i="1"/>
  <c r="H195" i="37"/>
  <c r="H162" i="37"/>
  <c r="G541" i="37"/>
  <c r="E92" i="27"/>
  <c r="D1058" i="37"/>
  <c r="E123" i="27"/>
  <c r="D1088" i="37" s="1"/>
  <c r="E175" i="27"/>
  <c r="D1140" i="37" s="1"/>
  <c r="F195" i="27"/>
  <c r="F239" i="27"/>
  <c r="D13" i="33"/>
  <c r="C1425" i="37" s="1"/>
  <c r="D136" i="36"/>
  <c r="C1411" i="37" s="1"/>
  <c r="D30" i="30"/>
  <c r="C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I1440" i="37"/>
  <c r="I1436" i="37"/>
  <c r="H1389" i="37"/>
  <c r="G1389" i="37"/>
  <c r="H1557" i="37"/>
  <c r="G1557" i="37"/>
  <c r="G1497" i="37"/>
  <c r="F421" i="1"/>
  <c r="F522" i="1"/>
  <c r="F608" i="1"/>
  <c r="E141" i="1"/>
  <c r="D131" i="37" s="1"/>
  <c r="H273" i="37"/>
  <c r="E257" i="1"/>
  <c r="D247" i="37" s="1"/>
  <c r="D134" i="1"/>
  <c r="H41" i="37"/>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E275" i="3"/>
  <c r="B275" i="3" s="1"/>
  <c r="E270" i="3"/>
  <c r="B270" i="3" s="1"/>
  <c r="B268" i="3"/>
  <c r="E155" i="3"/>
  <c r="B155" i="3" s="1"/>
  <c r="E152" i="3"/>
  <c r="B152" i="3" s="1"/>
  <c r="E147" i="3"/>
  <c r="B147" i="3" s="1"/>
  <c r="E126" i="3"/>
  <c r="B126" i="3" s="1"/>
  <c r="E111" i="3"/>
  <c r="B111" i="3" s="1"/>
  <c r="H328" i="37"/>
  <c r="H304" i="37"/>
  <c r="H19" i="37"/>
  <c r="D424" i="1"/>
  <c r="D18" i="27"/>
  <c r="C983" i="37" s="1"/>
  <c r="D92" i="27"/>
  <c r="C1057" i="37" s="1"/>
  <c r="H1295" i="37"/>
  <c r="D13" i="30"/>
  <c r="C1469" i="37" s="1"/>
  <c r="H1469" i="37" s="1"/>
  <c r="E134" i="3"/>
  <c r="B134" i="3" s="1"/>
  <c r="E119" i="3"/>
  <c r="B119" i="3" s="1"/>
  <c r="E102" i="3"/>
  <c r="B102" i="3" s="1"/>
  <c r="E86" i="3"/>
  <c r="B86" i="3" s="1"/>
  <c r="E70" i="3"/>
  <c r="B70" i="3" s="1"/>
  <c r="E54" i="3"/>
  <c r="B54" i="3" s="1"/>
  <c r="E38" i="3"/>
  <c r="B38" i="3" s="1"/>
  <c r="I1439" i="37"/>
  <c r="I1435" i="37"/>
  <c r="E103" i="3"/>
  <c r="B103" i="3" s="1"/>
  <c r="E95" i="3"/>
  <c r="B95" i="3" s="1"/>
  <c r="E87" i="3"/>
  <c r="B87" i="3" s="1"/>
  <c r="E79" i="3"/>
  <c r="B79" i="3" s="1"/>
  <c r="E71" i="3"/>
  <c r="B71" i="3" s="1"/>
  <c r="E63" i="3"/>
  <c r="B63" i="3" s="1"/>
  <c r="E55" i="3"/>
  <c r="B55" i="3" s="1"/>
  <c r="E47" i="3"/>
  <c r="B47" i="3" s="1"/>
  <c r="E39" i="3"/>
  <c r="B39" i="3" s="1"/>
  <c r="E31" i="3"/>
  <c r="B31" i="3" s="1"/>
  <c r="G6" i="3"/>
  <c r="H1245" i="37"/>
  <c r="H1249" i="37"/>
  <c r="H1253" i="37"/>
  <c r="H1257" i="37"/>
  <c r="H1261" i="37"/>
  <c r="H1265" i="37"/>
  <c r="H1269" i="37"/>
  <c r="H1273" i="37"/>
  <c r="H1277" i="37"/>
  <c r="H1281" i="37"/>
  <c r="H1285" i="37"/>
  <c r="H1297" i="37"/>
  <c r="H1301" i="37"/>
  <c r="H1351" i="37"/>
  <c r="H1355" i="37"/>
  <c r="H1369" i="37"/>
  <c r="H1391" i="37"/>
  <c r="H1395" i="37"/>
  <c r="H1407" i="37"/>
  <c r="H1561"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891" i="37"/>
  <c r="G887" i="37"/>
  <c r="G883" i="37"/>
  <c r="G879" i="37"/>
  <c r="G875" i="37"/>
  <c r="G871" i="37"/>
  <c r="G867" i="37"/>
  <c r="G863" i="37"/>
  <c r="G859" i="37"/>
  <c r="G855" i="37"/>
  <c r="G851" i="37"/>
  <c r="G847" i="37"/>
  <c r="G843" i="37"/>
  <c r="G839" i="37"/>
  <c r="G835" i="37"/>
  <c r="G831" i="37"/>
  <c r="G827" i="37"/>
  <c r="G823" i="37"/>
  <c r="G819" i="37"/>
  <c r="G815" i="37"/>
  <c r="G5" i="3"/>
  <c r="E5" i="3" s="1"/>
  <c r="B5" i="3" s="1"/>
  <c r="H1341" i="37"/>
  <c r="H1352" i="37"/>
  <c r="H1356" i="37"/>
  <c r="H1373" i="37"/>
  <c r="H1392" i="37"/>
  <c r="H1408" i="37"/>
  <c r="H1489" i="37"/>
  <c r="G1558" i="37"/>
  <c r="G1554" i="37"/>
  <c r="G1550" i="37"/>
  <c r="G1538" i="37"/>
  <c r="G1534" i="37"/>
  <c r="G1530" i="37"/>
  <c r="G1518" i="37"/>
  <c r="G1514" i="37"/>
  <c r="G1506" i="37"/>
  <c r="G1482" i="37"/>
  <c r="G1478" i="37"/>
  <c r="G1409" i="37"/>
  <c r="G1405" i="37"/>
  <c r="G1393" i="37"/>
  <c r="G1374" i="37"/>
  <c r="G1360" i="37"/>
  <c r="G1353" i="37"/>
  <c r="G1349" i="37"/>
  <c r="G1330" i="37"/>
  <c r="G1326" i="37"/>
  <c r="G1315" i="37"/>
  <c r="G1311" i="37"/>
  <c r="G1290" i="37"/>
  <c r="G1109" i="37"/>
  <c r="G1073" i="37"/>
  <c r="G1069" i="37"/>
  <c r="G1065" i="37"/>
  <c r="G1061" i="37"/>
  <c r="G1056" i="37"/>
  <c r="G1052" i="37"/>
  <c r="G1048" i="37"/>
  <c r="G1044" i="37"/>
  <c r="G1019" i="37"/>
  <c r="G998" i="37"/>
  <c r="G994" i="37"/>
  <c r="H1365" i="37"/>
  <c r="G1542" i="37"/>
  <c r="G1522" i="37"/>
  <c r="G1502"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889" i="37"/>
  <c r="G885" i="37"/>
  <c r="G881" i="37"/>
  <c r="G877" i="37"/>
  <c r="G873" i="37"/>
  <c r="G869" i="37"/>
  <c r="G865" i="37"/>
  <c r="G861" i="37"/>
  <c r="G857" i="37"/>
  <c r="G853" i="37"/>
  <c r="G849" i="37"/>
  <c r="G845" i="37"/>
  <c r="G841" i="37"/>
  <c r="G837" i="37"/>
  <c r="G833" i="37"/>
  <c r="G829" i="37"/>
  <c r="G825" i="37"/>
  <c r="G821" i="37"/>
  <c r="G817" i="37"/>
  <c r="G811" i="37"/>
  <c r="G807" i="37"/>
  <c r="G803" i="37"/>
  <c r="G799" i="37"/>
  <c r="G795" i="37"/>
  <c r="G791" i="37"/>
  <c r="G787" i="37"/>
  <c r="G813" i="37"/>
  <c r="G809" i="37"/>
  <c r="G805" i="37"/>
  <c r="G801" i="37"/>
  <c r="G797" i="37"/>
  <c r="G793" i="37"/>
  <c r="G789" i="37"/>
  <c r="G785" i="37"/>
  <c r="G684" i="37"/>
  <c r="G680" i="37"/>
  <c r="G676" i="37"/>
  <c r="G672" i="37"/>
  <c r="G668" i="37"/>
  <c r="G664" i="37"/>
  <c r="G660" i="37"/>
  <c r="G656" i="37"/>
  <c r="G652" i="37"/>
  <c r="G648" i="37"/>
  <c r="G644" i="37"/>
  <c r="G607" i="37"/>
  <c r="G591" i="37"/>
  <c r="G583" i="37"/>
  <c r="G579" i="37"/>
  <c r="G574" i="37"/>
  <c r="G570" i="37"/>
  <c r="G564" i="37"/>
  <c r="G553" i="37"/>
  <c r="G549" i="37"/>
  <c r="G545" i="37"/>
  <c r="G537" i="37"/>
  <c r="G491" i="37"/>
  <c r="G487" i="37"/>
  <c r="G461" i="37"/>
  <c r="G423" i="37"/>
  <c r="G415" i="37"/>
  <c r="G395" i="37"/>
  <c r="G685" i="37"/>
  <c r="G681" i="37"/>
  <c r="G677" i="37"/>
  <c r="G673" i="37"/>
  <c r="G669" i="37"/>
  <c r="G665" i="37"/>
  <c r="G661" i="37"/>
  <c r="G657" i="37"/>
  <c r="G653" i="37"/>
  <c r="G649" i="37"/>
  <c r="G645" i="37"/>
  <c r="G621" i="37"/>
  <c r="G604" i="37"/>
  <c r="G592" i="37"/>
  <c r="G580" i="37"/>
  <c r="G575" i="37"/>
  <c r="G561" i="37"/>
  <c r="G550" i="37"/>
  <c r="G538" i="37"/>
  <c r="G492" i="37"/>
  <c r="G488" i="37"/>
  <c r="G462" i="37"/>
  <c r="G424" i="37"/>
  <c r="G416" i="37"/>
  <c r="G396" i="37"/>
  <c r="G582" i="37"/>
  <c r="G544" i="37"/>
  <c r="G524" i="37"/>
  <c r="G514" i="37"/>
  <c r="G502" i="37"/>
  <c r="G480" i="37"/>
  <c r="G468" i="37"/>
  <c r="G456" i="37"/>
  <c r="G443" i="37"/>
  <c r="G439" i="37"/>
  <c r="G525" i="37"/>
  <c r="G515" i="37"/>
  <c r="G503" i="37"/>
  <c r="G499" i="37"/>
  <c r="G477" i="37"/>
  <c r="G465" i="37"/>
  <c r="G444" i="37"/>
  <c r="G440"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15" i="37"/>
  <c r="G199" i="37"/>
  <c r="G595" i="37"/>
  <c r="G560" i="37"/>
  <c r="G542" i="37"/>
  <c r="G522" i="37"/>
  <c r="G504" i="37"/>
  <c r="G500" i="37"/>
  <c r="G478" i="37"/>
  <c r="G466" i="37"/>
  <c r="G445" i="37"/>
  <c r="G441" i="37"/>
  <c r="G419" i="37"/>
  <c r="G390" i="37"/>
  <c r="G386" i="37"/>
  <c r="G378" i="37"/>
  <c r="G330" i="37"/>
  <c r="G322" i="37"/>
  <c r="G306" i="37"/>
  <c r="G302" i="37"/>
  <c r="G298" i="37"/>
  <c r="G287" i="37"/>
  <c r="G269" i="37"/>
  <c r="G262" i="37"/>
  <c r="G241" i="37"/>
  <c r="G216" i="37"/>
  <c r="G196"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H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84" i="27" l="1"/>
  <c r="D47" i="30"/>
  <c r="K57" i="42" s="1"/>
  <c r="G24" i="3"/>
  <c r="E24" i="3" s="1"/>
  <c r="B24" i="3" s="1"/>
  <c r="F204" i="1"/>
  <c r="F160" i="1"/>
  <c r="D137" i="37"/>
  <c r="F147" i="1"/>
  <c r="F116" i="1"/>
  <c r="H1049" i="37"/>
  <c r="F647" i="1"/>
  <c r="G635" i="37"/>
  <c r="D13" i="27"/>
  <c r="J43" i="42" s="1"/>
  <c r="F18" i="27"/>
  <c r="G983" i="37"/>
  <c r="I1461" i="37"/>
  <c r="I1450" i="37"/>
  <c r="I1460" i="37"/>
  <c r="E531" i="1"/>
  <c r="E163" i="3"/>
  <c r="B163" i="3" s="1"/>
  <c r="C213" i="37"/>
  <c r="F223" i="1"/>
  <c r="C124" i="37"/>
  <c r="F134" i="1"/>
  <c r="I1451" i="37"/>
  <c r="I1448" i="37"/>
  <c r="I1455" i="37"/>
  <c r="I1464" i="37"/>
  <c r="G1049" i="37"/>
  <c r="H635" i="37"/>
  <c r="C412" i="37"/>
  <c r="F424" i="1"/>
  <c r="C1371" i="37"/>
  <c r="F96" i="36"/>
  <c r="C291" i="37"/>
  <c r="F302" i="1"/>
  <c r="H1104" i="37"/>
  <c r="D1287" i="37"/>
  <c r="K47" i="42"/>
  <c r="H213" i="37"/>
  <c r="C1317" i="37"/>
  <c r="F42"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G291" i="3" l="1"/>
  <c r="E291" i="3" s="1"/>
  <c r="B291" i="3" s="1"/>
  <c r="H137" i="37"/>
  <c r="G137" i="37"/>
  <c r="G1287" i="37"/>
  <c r="H1287" i="37"/>
  <c r="H124" i="37"/>
  <c r="G124" i="37"/>
  <c r="H1317" i="37"/>
  <c r="G1317" i="37"/>
  <c r="H1371" i="37"/>
  <c r="G1371"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<sst xmlns="http://schemas.openxmlformats.org/spreadsheetml/2006/main" count="4758" uniqueCount="4302">
  <si>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</si>
  <si>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</si>
  <si>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</si>
  <si>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</si>
  <si>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</si>
  <si>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</si>
  <si>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</si>
  <si>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</si>
  <si>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</si>
  <si>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</si>
  <si>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</si>
  <si>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</si>
  <si>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</si>
  <si>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</si>
  <si>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</si>
  <si>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</si>
  <si>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</si>
  <si>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</si>
  <si>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</si>
  <si>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</si>
  <si>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</si>
  <si>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</si>
  <si>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</si>
  <si>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</si>
  <si>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</si>
  <si>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</si>
  <si>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</si>
  <si>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</si>
  <si>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</si>
  <si>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</si>
  <si>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</si>
  <si>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</si>
  <si>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</si>
  <si>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</si>
  <si>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</si>
  <si>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</si>
  <si>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</si>
  <si>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</si>
  <si>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</si>
  <si>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</si>
  <si>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</si>
  <si>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</si>
  <si>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</si>
  <si>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</si>
  <si>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</si>
  <si>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</si>
  <si>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</si>
  <si>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</si>
  <si>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</si>
  <si>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</si>
  <si>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</si>
  <si>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</si>
  <si>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</si>
  <si>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</si>
  <si>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</si>
  <si>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</si>
  <si>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</si>
  <si>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</si>
  <si>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</si>
  <si>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</si>
  <si>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</si>
  <si>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</si>
  <si>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</si>
  <si>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</si>
  <si>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</si>
  <si>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</si>
  <si>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</si>
  <si>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</si>
  <si>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</si>
  <si>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</si>
  <si>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</si>
  <si>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</si>
  <si>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</si>
  <si>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</si>
  <si>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</si>
  <si>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</si>
  <si>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</si>
  <si>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</si>
  <si>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</si>
  <si>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</si>
  <si>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</si>
  <si>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</si>
  <si>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</si>
  <si>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</si>
  <si>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</si>
  <si>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</si>
  <si>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</si>
  <si>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</si>
  <si>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</si>
  <si>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</si>
  <si>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</si>
  <si>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</si>
  <si>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</si>
  <si>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</si>
  <si>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</si>
  <si>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</si>
  <si>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</si>
  <si>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</si>
  <si>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</si>
  <si>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</si>
  <si>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</si>
  <si>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</si>
  <si>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</si>
  <si>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</si>
  <si>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</si>
  <si>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</si>
  <si>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</si>
  <si>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</si>
  <si>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</si>
  <si>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</si>
  <si>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</si>
  <si>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</si>
  <si>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</si>
  <si>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</si>
  <si>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</si>
  <si>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</si>
  <si>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</si>
  <si>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</si>
  <si>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</si>
  <si>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</si>
  <si>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</si>
  <si>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</si>
  <si>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</si>
  <si>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</si>
  <si>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</si>
  <si>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</si>
  <si>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</si>
  <si>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</si>
  <si>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</si>
  <si>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</si>
  <si>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</si>
  <si>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</si>
  <si>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</si>
  <si>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</si>
  <si>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</si>
  <si>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</si>
  <si>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</si>
  <si>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</si>
  <si>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</si>
  <si>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</si>
  <si>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</si>
  <si>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</si>
  <si>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</si>
  <si>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</si>
  <si>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</si>
  <si>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</si>
  <si>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</si>
  <si>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</si>
  <si>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</si>
  <si>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</si>
  <si>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</si>
  <si>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</si>
  <si>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</si>
  <si>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</si>
  <si>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</si>
  <si>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</si>
  <si>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</si>
  <si>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</si>
  <si>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</si>
  <si>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</si>
  <si>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</si>
  <si>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</si>
  <si>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</si>
  <si>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</si>
  <si>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</si>
  <si>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</si>
  <si>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</si>
  <si>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</si>
  <si>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</si>
  <si>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</si>
  <si>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</si>
  <si>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</si>
  <si>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</si>
  <si>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</si>
  <si>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</si>
  <si>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</si>
  <si>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</si>
  <si>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</si>
  <si>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</si>
  <si>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</si>
  <si>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</si>
  <si>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</si>
  <si>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</si>
  <si>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</si>
  <si>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</si>
  <si>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</si>
  <si>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</si>
  <si>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</si>
  <si>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</si>
  <si>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</si>
  <si>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</si>
  <si>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</si>
  <si>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</si>
  <si>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</si>
  <si>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</si>
  <si>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</si>
  <si>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</si>
  <si>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</si>
  <si>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</si>
  <si>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</si>
  <si>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</si>
  <si>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</si>
  <si>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</si>
  <si>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</si>
  <si>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</si>
  <si>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</si>
  <si>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</si>
  <si>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</si>
  <si>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</si>
  <si>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</si>
  <si>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</si>
  <si>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</si>
  <si>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</si>
  <si>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</si>
  <si>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</si>
  <si>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</si>
  <si>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</si>
  <si>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</si>
  <si>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</si>
  <si>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</si>
  <si>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</si>
  <si>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</si>
  <si>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</si>
  <si>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</si>
  <si>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</si>
  <si>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</si>
  <si>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</si>
  <si>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</si>
  <si>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</si>
  <si>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</si>
  <si>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</si>
  <si>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</si>
  <si>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</si>
  <si>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</si>
  <si>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</si>
  <si>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</si>
  <si>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</si>
  <si>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</si>
  <si>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</si>
  <si>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</si>
  <si>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</si>
  <si>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</si>
  <si>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</si>
  <si>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</si>
  <si>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</si>
  <si>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</si>
  <si>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</si>
  <si>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</si>
  <si>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</si>
  <si>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</si>
  <si>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</si>
  <si>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</si>
  <si>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</si>
  <si>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</si>
  <si>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</si>
  <si>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</si>
  <si>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</si>
  <si>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</si>
  <si>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</si>
  <si>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</si>
  <si>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</si>
  <si>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</si>
  <si>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</si>
  <si>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</si>
  <si>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</si>
  <si>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</si>
  <si>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</si>
  <si>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</si>
  <si>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</si>
  <si>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</si>
  <si>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</si>
  <si>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</si>
  <si>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</si>
  <si>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</si>
  <si>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</si>
  <si>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</si>
  <si>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</si>
  <si>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</si>
  <si>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</si>
  <si>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</si>
  <si>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</si>
  <si>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</si>
  <si>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</si>
  <si>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</si>
  <si>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</si>
  <si>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</si>
  <si>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</si>
  <si>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</si>
  <si>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</si>
  <si>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</si>
  <si>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</si>
  <si>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</si>
  <si>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</si>
  <si>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</si>
  <si>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</si>
  <si>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</si>
  <si>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</si>
  <si>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</si>
  <si>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</si>
  <si>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</si>
  <si>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</si>
  <si>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</si>
  <si>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</si>
  <si>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</si>
  <si>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</si>
  <si>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</si>
  <si>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</si>
  <si>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</si>
  <si>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</si>
  <si>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</si>
  <si>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</si>
  <si>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</si>
  <si>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</si>
  <si>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</si>
  <si>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</si>
  <si>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</si>
  <si>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</si>
  <si>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</si>
  <si>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</si>
  <si>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</si>
  <si>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</si>
  <si>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</si>
  <si>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</si>
  <si>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</si>
  <si>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</si>
  <si>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</si>
  <si>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</si>
  <si>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</si>
  <si>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</si>
  <si>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</si>
  <si>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</si>
  <si>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</si>
  <si>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</si>
  <si>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</si>
  <si>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</si>
  <si>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</si>
  <si>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</si>
  <si>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</si>
  <si>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</si>
  <si>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</si>
  <si>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</si>
  <si>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</si>
  <si>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</si>
  <si>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</si>
  <si>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</si>
  <si>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</si>
  <si>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</si>
  <si>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</si>
  <si>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</si>
  <si>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</si>
  <si>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</si>
  <si>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</si>
  <si>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</si>
  <si>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</si>
  <si>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</si>
  <si>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</si>
  <si>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</si>
  <si>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</si>
  <si>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</si>
  <si>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</si>
  <si>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</si>
  <si>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</si>
  <si>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</si>
  <si>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</si>
  <si>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</si>
  <si>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</si>
  <si>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</si>
  <si>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</si>
  <si>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</si>
  <si>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</si>
  <si>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</si>
  <si>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</si>
  <si>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</si>
  <si>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</si>
  <si>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</si>
  <si>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</si>
  <si>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</si>
  <si>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</si>
  <si>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</si>
  <si>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</si>
  <si>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</si>
  <si>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</si>
  <si>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</si>
  <si>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</si>
  <si>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</si>
  <si>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</si>
  <si>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</si>
  <si>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</si>
  <si>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</si>
  <si>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</si>
  <si>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</si>
  <si>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</si>
  <si>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</si>
  <si>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</si>
  <si>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</si>
  <si>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</si>
  <si>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</si>
  <si>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</si>
  <si>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</si>
  <si>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</si>
  <si>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</si>
  <si>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</si>
  <si>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</si>
  <si>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</si>
  <si>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</si>
  <si>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</si>
  <si>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</si>
  <si>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</si>
  <si>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</si>
  <si>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</si>
  <si>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</si>
  <si>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</si>
  <si>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</si>
  <si>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</si>
  <si>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</si>
  <si>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</si>
  <si>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</si>
  <si>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</si>
  <si>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</si>
  <si>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</si>
  <si>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</si>
  <si>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</si>
  <si>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</si>
  <si>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</si>
  <si>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</si>
  <si>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</si>
  <si>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</si>
  <si>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</si>
  <si>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</si>
  <si>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</si>
  <si>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</si>
  <si>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</si>
  <si>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</si>
  <si>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</si>
  <si>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</si>
  <si>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</si>
  <si>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</si>
  <si>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</si>
  <si>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</si>
  <si>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</si>
  <si>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</si>
  <si>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</si>
  <si>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</si>
  <si>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</si>
  <si>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</si>
  <si>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</si>
  <si>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</si>
  <si>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</si>
  <si>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</si>
  <si>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</si>
  <si>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</si>
  <si>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</si>
  <si>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</si>
  <si>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</si>
  <si>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</si>
  <si>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</si>
  <si>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</si>
  <si>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</si>
  <si>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</si>
  <si>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</si>
  <si>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</si>
  <si>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</si>
  <si>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</si>
  <si>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</si>
  <si>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</si>
  <si>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</si>
  <si>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</si>
  <si>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</si>
  <si>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</si>
  <si>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</si>
  <si>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</si>
  <si>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</si>
  <si>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</si>
  <si>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</si>
  <si>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</si>
  <si>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</si>
  <si>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</si>
  <si>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</si>
  <si>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</si>
  <si>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</si>
  <si>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</si>
  <si>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</si>
  <si>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</si>
  <si>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</si>
  <si>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</si>
  <si>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</si>
  <si>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</si>
  <si>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</si>
  <si>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</si>
  <si>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</si>
  <si>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</si>
  <si>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</si>
  <si>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</si>
  <si>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</si>
  <si>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</si>
  <si>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</si>
  <si>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</si>
  <si>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</si>
  <si>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</si>
  <si>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</si>
  <si>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</si>
  <si>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</si>
  <si>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</si>
  <si>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</si>
  <si>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</si>
  <si>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</si>
  <si>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</si>
  <si>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</si>
  <si>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</si>
  <si>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</si>
  <si>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</si>
  <si>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</si>
  <si>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</si>
  <si>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</si>
  <si>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</si>
  <si>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</si>
  <si>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</si>
  <si>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</si>
  <si>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</si>
  <si>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</si>
  <si>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</si>
  <si>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</si>
  <si>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</si>
  <si>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</si>
  <si>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</si>
  <si>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</si>
  <si>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</si>
  <si>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</si>
  <si>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</si>
  <si>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</si>
  <si>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</si>
  <si>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</si>
  <si>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</si>
  <si>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</si>
  <si>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</si>
  <si>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</si>
  <si>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</si>
  <si>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</si>
  <si>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</si>
  <si>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</si>
  <si>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</si>
  <si>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</si>
  <si>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</si>
  <si>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</si>
  <si>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</si>
  <si>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</si>
  <si>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</si>
  <si>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</si>
  <si>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</si>
  <si>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</si>
  <si>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</si>
  <si>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</si>
  <si>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</si>
  <si>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</si>
  <si>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</si>
  <si>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</si>
  <si>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</si>
  <si>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</si>
  <si>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</si>
  <si>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</si>
  <si>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</si>
  <si>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</si>
  <si>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</si>
  <si>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</si>
  <si>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</si>
  <si>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</si>
  <si>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</si>
  <si>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</si>
  <si>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</si>
  <si>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</si>
  <si>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</si>
  <si>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</si>
  <si>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</si>
  <si>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</si>
  <si>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</si>
  <si>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</si>
  <si>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</si>
  <si>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</si>
  <si>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</si>
  <si>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</si>
  <si>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</si>
  <si>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</si>
  <si>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</si>
  <si>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</si>
  <si>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</si>
  <si>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</si>
  <si>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</si>
  <si>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</si>
  <si>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</si>
  <si>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</si>
  <si>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</si>
  <si>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</si>
  <si>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</si>
  <si>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</si>
  <si>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</si>
  <si>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</si>
  <si>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</si>
  <si>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</si>
  <si>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</si>
  <si>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</si>
  <si>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</si>
  <si>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</si>
  <si>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</si>
  <si>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</si>
  <si>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</si>
  <si>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</si>
  <si>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</si>
  <si>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</si>
  <si>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</si>
  <si>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</si>
  <si>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</si>
  <si>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</si>
  <si>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</si>
  <si>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</si>
  <si>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</si>
  <si>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</si>
  <si>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</si>
  <si>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</si>
  <si>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</si>
  <si>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</si>
  <si>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</si>
  <si>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</si>
  <si>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</si>
  <si>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</si>
  <si>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</si>
  <si>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</si>
  <si>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</si>
  <si>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</si>
  <si>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</si>
  <si>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</si>
  <si>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</si>
  <si>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</si>
  <si>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</si>
  <si>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</si>
  <si>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</si>
  <si>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</si>
  <si>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</si>
  <si>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</si>
  <si>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</si>
  <si>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</si>
  <si>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</si>
  <si>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</si>
  <si>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</si>
  <si>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</si>
  <si>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</si>
  <si>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</si>
  <si>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</si>
  <si>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</si>
  <si>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</si>
  <si>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</si>
  <si>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</si>
  <si>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</si>
  <si>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</si>
  <si>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</si>
  <si>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</si>
  <si>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</si>
  <si>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</si>
  <si>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</si>
  <si>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</si>
  <si>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</si>
  <si>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</si>
  <si>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</si>
  <si>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</si>
  <si>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</si>
  <si>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</si>
  <si>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</si>
  <si>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</si>
  <si>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</si>
  <si>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</si>
  <si>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</si>
  <si>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</si>
  <si>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</si>
  <si>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</si>
  <si>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</si>
  <si>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</si>
  <si>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</si>
  <si>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</si>
  <si>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</si>
  <si>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</si>
  <si>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</si>
  <si>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</si>
  <si>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</si>
  <si>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</si>
  <si>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</si>
  <si>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</si>
  <si>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</si>
  <si>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</si>
  <si>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</si>
  <si>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</si>
  <si>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</si>
  <si>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</si>
  <si>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</si>
  <si>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</si>
  <si>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</si>
  <si>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</si>
  <si>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</si>
  <si>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</si>
  <si>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</si>
  <si>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</si>
  <si>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</si>
  <si>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</si>
  <si>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</si>
  <si>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</si>
  <si>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</si>
  <si>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</si>
  <si>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</si>
  <si>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</si>
  <si>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</si>
  <si>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</si>
  <si>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</si>
  <si>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</si>
  <si>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</si>
  <si>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</si>
  <si>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</si>
  <si>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</si>
  <si>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</si>
  <si>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</si>
  <si>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</si>
  <si>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</si>
  <si>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</si>
  <si>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</si>
  <si>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</si>
  <si>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</si>
  <si>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</si>
  <si>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</si>
  <si>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</si>
  <si>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</si>
  <si>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</si>
  <si>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</si>
  <si>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</si>
  <si>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</si>
  <si>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</si>
  <si>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</si>
  <si>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</si>
  <si>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</si>
  <si>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</si>
  <si>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</si>
  <si>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</si>
  <si>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</si>
  <si>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</si>
  <si>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</si>
  <si>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</si>
  <si>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</si>
  <si>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</si>
  <si>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</si>
  <si>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</si>
  <si>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</si>
  <si>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</si>
  <si>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</si>
  <si>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</si>
  <si>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</si>
  <si>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</si>
  <si>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</si>
  <si>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</si>
  <si>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</si>
  <si>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</si>
  <si>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</si>
  <si>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</si>
  <si>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</si>
  <si>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</si>
  <si>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</si>
  <si>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</si>
  <si>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</si>
  <si>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</si>
  <si>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</si>
  <si>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</si>
  <si>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</si>
  <si>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</si>
  <si>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</si>
  <si>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</si>
  <si>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</si>
  <si>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</si>
  <si>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</si>
  <si>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</si>
  <si>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</si>
  <si>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</si>
  <si>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</si>
  <si>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</si>
  <si>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</si>
  <si>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</si>
  <si>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</si>
  <si>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</si>
  <si>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</si>
  <si>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</si>
  <si>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</si>
  <si>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</si>
  <si>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</si>
  <si>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</si>
  <si>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</si>
  <si>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</si>
  <si>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</si>
  <si>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</si>
  <si>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</si>
  <si>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</si>
  <si>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</si>
  <si>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</si>
  <si>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</si>
  <si>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</si>
  <si>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</si>
  <si>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</si>
  <si>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</si>
  <si>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</si>
  <si>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</si>
  <si>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</si>
  <si>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</si>
  <si>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</si>
  <si>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</si>
  <si>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</si>
  <si>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</si>
  <si>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</si>
  <si>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</si>
  <si>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</si>
  <si>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</si>
  <si>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</si>
  <si>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</si>
  <si>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</si>
  <si>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</si>
  <si>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</si>
  <si>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</si>
  <si>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</si>
  <si>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</si>
  <si>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</si>
  <si>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</si>
  <si>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</si>
  <si>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</si>
  <si>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</si>
  <si>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</si>
  <si>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</si>
  <si>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</si>
  <si>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</si>
  <si>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</si>
  <si>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</si>
  <si>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</si>
  <si>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</si>
  <si>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</si>
  <si>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</si>
  <si>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</si>
  <si>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</si>
  <si>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</si>
  <si>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</si>
  <si>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</si>
  <si>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</si>
  <si>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</si>
  <si>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</si>
  <si>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</si>
  <si>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</si>
  <si>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</si>
  <si>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</si>
  <si>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</si>
  <si>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</si>
  <si>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</si>
  <si>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</si>
  <si>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</si>
  <si>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</si>
  <si>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</si>
  <si>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</si>
  <si>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</si>
  <si>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</si>
  <si>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</si>
  <si>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</si>
  <si>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</si>
  <si>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</si>
  <si>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</si>
  <si>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</si>
  <si>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</si>
  <si>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</si>
  <si>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</si>
  <si>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</si>
  <si>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</si>
  <si>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</si>
  <si>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</si>
  <si>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</si>
  <si>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</si>
  <si>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</si>
  <si>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</si>
  <si>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</si>
  <si>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</si>
  <si>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</si>
  <si>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</si>
  <si>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</si>
  <si>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</si>
  <si>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</si>
  <si>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</si>
  <si>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</si>
  <si>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</si>
  <si>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</si>
  <si>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</si>
  <si>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</si>
  <si>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</si>
  <si>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</si>
  <si>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</si>
  <si>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</si>
  <si>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</si>
  <si>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</si>
  <si>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</si>
  <si>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</si>
  <si>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</si>
  <si>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</si>
  <si>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</si>
  <si>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</si>
  <si>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</si>
  <si>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</si>
  <si>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</si>
  <si>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</si>
  <si>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</si>
  <si>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</si>
  <si>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</si>
  <si>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</si>
  <si>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</si>
  <si>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</si>
  <si>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</si>
  <si>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</si>
  <si>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</si>
  <si>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</si>
  <si>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</si>
  <si>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</si>
  <si>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</si>
  <si>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</si>
  <si>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</si>
  <si>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</si>
  <si>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</si>
  <si>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</si>
  <si>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</si>
  <si>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</si>
  <si>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</si>
  <si>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</si>
  <si>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</si>
  <si>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</si>
  <si>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</si>
  <si>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</si>
  <si>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</si>
  <si>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</si>
  <si>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</si>
  <si>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</si>
  <si>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</si>
  <si>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</si>
  <si>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</si>
  <si>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</si>
  <si>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</si>
  <si>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</si>
  <si>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</si>
  <si>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</si>
  <si>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</si>
  <si>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</si>
  <si>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</si>
  <si>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</si>
  <si>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</si>
  <si>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</si>
  <si>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</si>
  <si>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</si>
  <si>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</si>
  <si>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</si>
  <si>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</si>
  <si>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</si>
  <si>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</si>
  <si>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</si>
  <si>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</si>
  <si>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</si>
  <si>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</si>
  <si>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</si>
  <si>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</si>
  <si>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</si>
  <si>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</si>
  <si>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</si>
  <si>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</si>
  <si>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</si>
  <si>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</si>
  <si>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</si>
  <si>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</si>
  <si>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</si>
  <si>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</si>
  <si>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</si>
  <si>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</si>
  <si>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</si>
  <si>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</si>
  <si>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</si>
  <si>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</si>
  <si>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</si>
  <si>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</si>
  <si>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</si>
  <si>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</si>
  <si>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</si>
  <si>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</si>
  <si>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</si>
  <si>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</si>
  <si>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</si>
  <si>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</si>
  <si>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</si>
  <si>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</si>
  <si>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</si>
  <si>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</si>
  <si>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</si>
  <si>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</si>
  <si>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</si>
  <si>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</si>
  <si>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</si>
  <si>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</si>
  <si>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</si>
  <si>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</si>
  <si>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</si>
  <si>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</si>
  <si>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</si>
  <si>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</si>
  <si>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</si>
  <si>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</si>
  <si>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</si>
  <si>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</si>
  <si>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</si>
  <si>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</si>
  <si>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</si>
  <si>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</si>
  <si>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</si>
  <si>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</si>
  <si>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</si>
  <si>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</si>
  <si>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</si>
  <si>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</si>
  <si>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</si>
  <si>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</si>
  <si>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</si>
  <si>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</si>
  <si>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</si>
  <si>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</si>
  <si>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</si>
  <si>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</si>
  <si>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</si>
  <si>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</si>
  <si>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</si>
  <si>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</si>
  <si>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</si>
  <si>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</si>
  <si>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</si>
  <si>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</si>
  <si>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</si>
  <si>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</si>
  <si>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</si>
  <si>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</si>
  <si>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</si>
  <si>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</si>
  <si>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</si>
  <si>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</si>
  <si>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</si>
  <si>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</si>
  <si>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</si>
  <si>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</si>
  <si>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</si>
  <si>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</si>
  <si>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</si>
  <si>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</si>
  <si>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</si>
  <si>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</si>
  <si>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</si>
  <si>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</si>
  <si>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</si>
  <si>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</si>
  <si>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</si>
  <si>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</si>
  <si>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</si>
  <si>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</si>
  <si>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</si>
  <si>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</si>
  <si>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</si>
  <si>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</si>
  <si>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</si>
  <si>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</si>
  <si>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</si>
  <si>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</si>
  <si>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</si>
  <si>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</si>
  <si>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</si>
  <si>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</si>
  <si>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</si>
  <si>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</si>
  <si>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</si>
  <si>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</si>
  <si>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</si>
  <si>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</si>
  <si>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</si>
  <si>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</si>
  <si>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</si>
  <si>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</si>
  <si>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</si>
  <si>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</si>
  <si>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</si>
  <si>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</si>
  <si>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</si>
  <si>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</si>
  <si>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</si>
  <si>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</si>
  <si>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</si>
  <si>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</si>
  <si>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</si>
  <si>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</si>
  <si>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</si>
  <si>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</si>
  <si>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</si>
  <si>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</si>
  <si>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</si>
  <si>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</si>
  <si>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</si>
  <si>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</si>
  <si>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</si>
  <si>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</si>
  <si>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</si>
  <si>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</si>
  <si>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</si>
  <si>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</si>
  <si>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</si>
  <si>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</si>
  <si>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</si>
  <si>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</si>
  <si>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</si>
  <si>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</si>
  <si>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</si>
  <si>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</si>
  <si>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</si>
  <si>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</si>
  <si>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</si>
  <si>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</si>
  <si>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</si>
  <si>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</si>
  <si>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</si>
  <si>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</si>
  <si>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</si>
  <si>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</si>
  <si>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</si>
  <si>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</si>
  <si>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</si>
  <si>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</si>
  <si>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</si>
  <si>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</si>
  <si>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</si>
  <si>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</si>
  <si>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</si>
  <si>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</si>
  <si>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</si>
  <si>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</si>
  <si>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</si>
  <si>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</si>
  <si>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</si>
  <si>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</si>
  <si>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</si>
  <si>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</si>
  <si>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</si>
  <si>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</si>
  <si>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</si>
  <si>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</si>
  <si>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</si>
  <si>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</si>
  <si>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</si>
  <si>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</si>
  <si>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</si>
  <si>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</si>
  <si>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</si>
  <si>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</si>
  <si>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</si>
  <si>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</si>
  <si>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</si>
  <si>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</si>
  <si>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</si>
  <si>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</si>
  <si>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</si>
  <si>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</si>
  <si>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</si>
  <si>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</si>
  <si>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</si>
  <si>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</si>
  <si>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</si>
  <si>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</si>
  <si>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</si>
  <si>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</si>
  <si>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</si>
  <si>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</si>
  <si>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</si>
  <si>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</si>
  <si>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</si>
  <si>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</si>
  <si>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</si>
  <si>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</si>
  <si>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</si>
  <si>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</si>
  <si>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</si>
  <si>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</si>
  <si>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</si>
  <si>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</si>
  <si>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</si>
  <si>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</si>
  <si>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</si>
  <si>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</si>
  <si>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</si>
  <si>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</si>
  <si>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</si>
  <si>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</si>
  <si>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</si>
  <si>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</si>
  <si>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</si>
  <si>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</si>
  <si>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</si>
  <si>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</si>
  <si>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</si>
  <si>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</si>
  <si>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</si>
  <si>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</si>
  <si>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</si>
  <si>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</si>
  <si>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</si>
  <si>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</si>
  <si>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</si>
  <si>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</si>
  <si>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</si>
  <si>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</si>
  <si>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</si>
  <si>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</si>
  <si>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</si>
  <si>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</si>
  <si>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</si>
  <si>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</si>
  <si>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</si>
  <si>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</si>
  <si>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</si>
  <si>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</si>
  <si>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</si>
  <si>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</si>
  <si>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</si>
  <si>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</si>
  <si>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</si>
  <si>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</si>
  <si>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</si>
  <si>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</si>
  <si>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</si>
  <si>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</si>
  <si>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</si>
  <si>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</si>
  <si>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</si>
  <si>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</si>
  <si>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</si>
  <si>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</si>
  <si>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</si>
  <si>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</si>
  <si>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</si>
  <si>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</si>
  <si>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</si>
  <si>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</si>
  <si>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</si>
  <si>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</si>
  <si>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</si>
  <si>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</si>
  <si>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</si>
  <si>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</si>
  <si>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</si>
  <si>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</si>
  <si>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</si>
  <si>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</si>
  <si>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</si>
  <si>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</si>
  <si>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</si>
  <si>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</si>
  <si>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</si>
  <si>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</si>
  <si>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</si>
  <si>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</si>
  <si>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</si>
  <si>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</si>
  <si>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</si>
  <si>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</si>
  <si>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</si>
  <si>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</si>
  <si>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</si>
  <si>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</si>
  <si>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</si>
  <si>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</si>
  <si>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</si>
  <si>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</si>
  <si>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</si>
  <si>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</si>
  <si>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</si>
  <si>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</si>
  <si>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</si>
  <si>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</si>
  <si>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</si>
  <si>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</si>
  <si>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</si>
  <si>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</si>
  <si>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</si>
  <si>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</si>
  <si>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</si>
  <si>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</si>
  <si>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</si>
  <si>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</si>
  <si>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</si>
  <si>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</si>
  <si>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</si>
  <si>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</si>
  <si>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</si>
  <si>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</si>
  <si>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</si>
  <si>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</si>
  <si>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</si>
  <si>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</si>
  <si>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</si>
  <si>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</si>
  <si>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</si>
  <si>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</si>
  <si>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</si>
  <si>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</si>
  <si>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</si>
  <si>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</si>
  <si>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</si>
  <si>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</si>
  <si>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</si>
  <si>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</si>
  <si>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</si>
  <si>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</si>
  <si>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</si>
  <si>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</si>
  <si>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</si>
  <si>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</si>
  <si>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</si>
  <si>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</si>
  <si>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</si>
  <si>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</si>
  <si>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</si>
  <si>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</si>
  <si>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</si>
  <si>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</si>
  <si>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</si>
  <si>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</si>
  <si>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</si>
  <si>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</si>
  <si>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</si>
  <si>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</si>
  <si>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</si>
  <si>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</si>
  <si>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</si>
  <si>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</si>
  <si>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</si>
  <si>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</si>
  <si>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</si>
  <si>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</si>
  <si>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</si>
  <si>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</si>
  <si>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</si>
  <si>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</si>
  <si>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</si>
  <si>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</si>
  <si>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</si>
  <si>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</si>
  <si>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</si>
  <si>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</si>
  <si>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</si>
  <si>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</si>
  <si>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</si>
  <si>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</si>
  <si>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</si>
  <si>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</si>
  <si>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</si>
  <si>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</si>
  <si>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</si>
  <si>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</si>
  <si>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</si>
  <si>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</si>
  <si>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</si>
  <si>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</si>
  <si>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</si>
  <si>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</si>
  <si>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</si>
  <si>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</si>
  <si>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</si>
  <si>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</si>
  <si>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</si>
  <si>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</si>
  <si>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</si>
  <si>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</si>
  <si>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</si>
  <si>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</si>
  <si>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</si>
  <si>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</si>
  <si>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</si>
  <si>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</si>
  <si>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</si>
  <si>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</si>
  <si>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</si>
  <si>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</si>
  <si>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</si>
  <si>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</si>
  <si>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</si>
  <si>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</si>
  <si>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</si>
  <si>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</si>
  <si>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</si>
  <si>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</si>
  <si>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</si>
  <si>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</si>
  <si>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</si>
  <si>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</si>
  <si>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</si>
  <si>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</si>
  <si>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</si>
  <si>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</si>
  <si>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</si>
  <si>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</si>
  <si>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</si>
  <si>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</si>
  <si>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</si>
  <si>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</si>
  <si>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</si>
  <si>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</si>
  <si>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</si>
  <si>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</si>
  <si>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</si>
  <si>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</si>
  <si>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</si>
  <si>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</si>
  <si>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</si>
  <si>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</si>
  <si>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</si>
  <si>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</si>
  <si>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</si>
  <si>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</si>
  <si>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</si>
  <si>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</si>
  <si>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</si>
  <si>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</si>
  <si>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</si>
  <si>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</si>
  <si>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</si>
  <si>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</si>
  <si>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</si>
  <si>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</si>
  <si>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</si>
  <si>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</si>
  <si>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</si>
  <si>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</si>
  <si>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</si>
  <si>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</si>
  <si>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</si>
  <si>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</si>
  <si>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</si>
  <si>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</si>
  <si>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</si>
  <si>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</si>
  <si>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</si>
  <si>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</si>
  <si>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</si>
  <si>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</si>
  <si>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</si>
  <si>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</si>
  <si>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</si>
  <si>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</si>
  <si>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</si>
  <si>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</si>
  <si>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</si>
  <si>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</si>
  <si>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</si>
  <si>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</si>
  <si>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</si>
  <si>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</si>
  <si>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</si>
  <si>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</si>
  <si>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</si>
  <si>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</si>
  <si>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</si>
  <si>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</si>
  <si>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</si>
  <si>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</si>
  <si>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</si>
  <si>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</si>
  <si>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</si>
  <si>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</si>
  <si>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</si>
  <si>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</si>
  <si>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</si>
  <si>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</si>
  <si>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</si>
  <si>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</si>
  <si>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</si>
  <si>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</si>
  <si>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</si>
  <si>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</si>
  <si>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</si>
  <si>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</si>
  <si>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</si>
  <si>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</si>
  <si>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</si>
  <si>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</si>
  <si>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</si>
  <si>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</si>
  <si>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</si>
  <si>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</si>
  <si>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</si>
  <si>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</si>
  <si>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</si>
  <si>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</si>
  <si>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</si>
  <si>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</si>
  <si>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</si>
  <si>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</si>
  <si>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</si>
  <si>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</si>
  <si>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</si>
  <si>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</si>
  <si>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</si>
  <si>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</si>
  <si>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</si>
  <si>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</si>
  <si>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</si>
  <si>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</si>
  <si>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</si>
  <si>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</si>
  <si>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</si>
  <si>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</si>
  <si>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</si>
  <si>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</si>
  <si>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</si>
  <si>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</si>
  <si>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</si>
  <si>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</si>
  <si>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</si>
  <si>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</si>
  <si>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</si>
  <si>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</si>
  <si>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</si>
  <si>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</si>
  <si>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</si>
  <si>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</si>
  <si>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</si>
  <si>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</si>
  <si>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</si>
  <si>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</si>
  <si>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</si>
  <si>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</si>
  <si>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</si>
  <si>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</si>
  <si>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</si>
  <si>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</si>
  <si>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</si>
  <si>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</si>
  <si>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</si>
  <si>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</si>
  <si>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</si>
  <si>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</si>
  <si>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</si>
  <si>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</si>
  <si>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</si>
  <si>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</si>
  <si>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</si>
  <si>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</si>
  <si>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</si>
  <si>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</si>
  <si>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</si>
  <si>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</si>
  <si>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</si>
  <si>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</si>
  <si>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</si>
  <si>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</si>
  <si>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</si>
  <si>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</si>
  <si>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</si>
  <si>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</si>
  <si>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</si>
  <si>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</si>
  <si>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</si>
  <si>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</si>
  <si>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</si>
  <si>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</si>
  <si>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</si>
  <si>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</si>
  <si>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</si>
  <si>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</si>
  <si>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</si>
  <si>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</si>
  <si>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</si>
  <si>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</si>
  <si>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</si>
  <si>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</si>
  <si>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</si>
  <si>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</si>
  <si>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</si>
  <si>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</si>
  <si>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</si>
  <si>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</si>
  <si>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</si>
  <si>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</si>
  <si>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</si>
  <si>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</si>
  <si>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</si>
  <si>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</si>
  <si>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</si>
  <si>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</si>
  <si>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</si>
  <si>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</si>
  <si>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</si>
  <si>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</si>
  <si>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</si>
  <si>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</si>
  <si>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</si>
  <si>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</si>
  <si>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</si>
  <si>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</si>
  <si>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</si>
  <si>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</si>
  <si>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</si>
  <si>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</si>
  <si>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</si>
  <si>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</si>
  <si>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</si>
  <si>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</si>
  <si>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</si>
  <si>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</si>
  <si>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</si>
  <si>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</si>
  <si>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</si>
  <si>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</si>
  <si>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</si>
  <si>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</si>
  <si>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</si>
  <si>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</si>
  <si>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</si>
  <si>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</si>
  <si>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</si>
  <si>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</si>
  <si>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</si>
  <si>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</si>
  <si>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</si>
  <si>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</si>
  <si>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</si>
  <si>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</si>
  <si>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</si>
  <si>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</si>
  <si>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</si>
  <si>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</si>
  <si>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</si>
  <si>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</si>
  <si>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</si>
  <si>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</si>
  <si>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</si>
  <si>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</si>
  <si>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</si>
  <si>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</si>
  <si>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</si>
  <si>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</si>
  <si>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</si>
  <si>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</si>
  <si>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</si>
  <si>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</si>
  <si>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</si>
  <si>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</si>
  <si>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</si>
  <si>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</si>
  <si>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</si>
  <si>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</si>
  <si>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</si>
  <si>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</si>
  <si>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</si>
  <si>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</si>
  <si>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</si>
  <si>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</si>
  <si>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</si>
  <si>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</si>
  <si>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</si>
  <si>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</si>
  <si>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</si>
  <si>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</si>
  <si>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</si>
  <si>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</si>
  <si>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</si>
  <si>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</si>
  <si>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</si>
  <si>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</si>
  <si>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</si>
  <si>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</si>
  <si>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</si>
  <si>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</si>
  <si>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</si>
  <si>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</si>
  <si>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</si>
  <si>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</si>
  <si>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</si>
  <si>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</si>
  <si>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</si>
  <si>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</si>
  <si>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</si>
  <si>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</si>
  <si>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</si>
  <si>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</si>
  <si>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</si>
  <si>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</si>
  <si>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</si>
  <si>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</si>
  <si>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</si>
  <si>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</si>
  <si>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</si>
  <si>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</si>
  <si>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</si>
  <si>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</si>
  <si>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</si>
  <si>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</si>
  <si>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</si>
  <si>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</si>
  <si>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</si>
  <si>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</si>
  <si>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</si>
  <si>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</si>
  <si>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</si>
  <si>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</si>
  <si>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</si>
  <si>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</si>
  <si>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</si>
  <si>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</si>
  <si>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</si>
  <si>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</si>
  <si>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</si>
  <si>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</si>
  <si>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</si>
  <si>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</si>
  <si>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</si>
  <si>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</si>
  <si>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</si>
  <si>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</si>
  <si>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</si>
  <si>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</si>
  <si>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</si>
  <si>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</si>
  <si>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</si>
  <si>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</si>
  <si>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</si>
  <si>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</si>
  <si>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</si>
  <si>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</si>
  <si>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</si>
  <si>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</si>
  <si>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</si>
  <si>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</si>
  <si>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</si>
  <si>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</si>
  <si>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</si>
  <si>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</si>
  <si>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</si>
  <si>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</si>
  <si>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</si>
  <si>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</si>
  <si>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</si>
  <si>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</si>
  <si>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</si>
  <si>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</si>
  <si>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</si>
  <si>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</si>
  <si>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</si>
  <si>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</si>
  <si>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</si>
  <si>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</si>
  <si>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</si>
  <si>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</si>
  <si>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</si>
  <si>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</si>
  <si>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</si>
  <si>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</si>
  <si>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</si>
  <si>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</si>
  <si>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</si>
  <si>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</si>
  <si>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</si>
  <si>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</si>
  <si>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</si>
  <si>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</si>
  <si>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</si>
  <si>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</si>
  <si>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</si>
  <si>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</si>
  <si>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</si>
  <si>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</si>
  <si>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</si>
  <si>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</si>
  <si>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</si>
  <si>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</si>
  <si>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</si>
  <si>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</si>
  <si>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</si>
  <si>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</si>
  <si>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</si>
  <si>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</si>
  <si>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</si>
  <si>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</si>
  <si>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</si>
  <si>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</si>
  <si>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</si>
  <si>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</si>
  <si>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</si>
  <si>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</si>
  <si>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</si>
  <si>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</si>
  <si>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</si>
  <si>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</si>
  <si>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</si>
  <si>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</si>
  <si>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</si>
  <si>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</si>
  <si>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</si>
  <si>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</si>
  <si>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</si>
  <si>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</si>
  <si>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</si>
  <si>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</si>
  <si>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</si>
  <si>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</si>
  <si>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</si>
  <si>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</si>
  <si>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</si>
  <si>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</si>
  <si>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</si>
  <si>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</si>
  <si>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</si>
  <si>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</si>
  <si>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</si>
  <si>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</si>
  <si>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</si>
  <si>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</si>
  <si>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</si>
  <si>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</si>
  <si>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</si>
  <si>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</si>
  <si>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</si>
  <si>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</si>
  <si>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</si>
  <si>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</si>
  <si>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</si>
  <si>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</si>
  <si>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</si>
  <si>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</si>
  <si>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</si>
  <si>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</si>
  <si>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</si>
  <si>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</si>
  <si>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</si>
  <si>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</si>
  <si>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</si>
  <si>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</si>
  <si>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</si>
  <si>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</si>
  <si>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</si>
  <si>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</si>
  <si>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</si>
  <si>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</si>
  <si>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</si>
  <si>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</si>
  <si>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</si>
  <si>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</si>
  <si>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</si>
  <si>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</si>
  <si>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</si>
  <si>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</si>
  <si>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</si>
  <si>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</si>
  <si>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</si>
  <si>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</si>
  <si>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</si>
  <si>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</si>
  <si>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</si>
  <si>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</si>
  <si>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</si>
  <si>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</si>
  <si>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</si>
  <si>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</si>
  <si>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</si>
  <si>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</si>
  <si>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</si>
  <si>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</si>
  <si>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</si>
  <si>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</si>
  <si>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</si>
  <si>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</si>
  <si>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</si>
  <si>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</si>
  <si>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</si>
  <si>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</si>
  <si>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</si>
  <si>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</si>
  <si>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</si>
  <si>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</si>
  <si>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</si>
  <si>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</si>
  <si>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</si>
  <si>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</si>
  <si>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</si>
  <si>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</si>
  <si>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</si>
  <si>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</si>
  <si>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</si>
  <si>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</si>
  <si>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</si>
  <si>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</si>
  <si>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</si>
  <si>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</si>
  <si>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</si>
  <si>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</si>
  <si>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</si>
  <si>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</si>
  <si>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</si>
  <si>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</si>
  <si>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</si>
  <si>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</si>
  <si>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</si>
  <si>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</si>
  <si>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</si>
  <si>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</si>
  <si>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</si>
  <si>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</si>
  <si>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</si>
  <si>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</si>
  <si>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</si>
  <si>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</si>
  <si>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</si>
  <si>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</si>
  <si>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</si>
  <si>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</si>
  <si>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</si>
  <si>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</si>
  <si>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</si>
  <si>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</si>
  <si>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</si>
  <si>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</si>
  <si>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</si>
  <si>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</si>
  <si>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</si>
  <si>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</si>
  <si>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</si>
  <si>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</si>
  <si>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</si>
  <si>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</si>
  <si>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</si>
  <si>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</si>
  <si>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</si>
  <si>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</si>
  <si>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</si>
  <si>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</si>
  <si>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</si>
  <si>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</si>
  <si>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</si>
  <si>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</si>
  <si>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</si>
  <si>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</si>
  <si>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</si>
  <si>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</si>
  <si>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</si>
  <si>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</si>
  <si>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</si>
  <si>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</si>
  <si>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</si>
  <si>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</si>
  <si>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</si>
  <si>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</si>
  <si>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</si>
  <si>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</si>
  <si>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</si>
  <si>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</si>
  <si>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</si>
  <si>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</si>
  <si>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</si>
  <si>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</si>
  <si>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</si>
  <si>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</si>
  <si>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</si>
  <si>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</si>
  <si>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</si>
  <si>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</si>
  <si>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</si>
  <si>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</si>
  <si>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</si>
  <si>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</si>
  <si>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</si>
  <si>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</si>
  <si>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</si>
  <si>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</si>
  <si>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</si>
  <si>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</si>
  <si>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</si>
  <si>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</si>
  <si>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</si>
  <si>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</si>
  <si>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</si>
  <si>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</si>
  <si>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</si>
  <si>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</si>
  <si>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</si>
  <si>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</si>
  <si>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</si>
  <si>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</si>
  <si>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</si>
  <si>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</si>
  <si>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</si>
  <si>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</si>
  <si>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</si>
  <si>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</si>
  <si>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</si>
  <si>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</si>
  <si>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</si>
  <si>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</si>
  <si>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</si>
  <si>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</si>
  <si>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</si>
  <si>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</si>
  <si>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</si>
  <si>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</si>
  <si>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</si>
  <si>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</si>
  <si>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</si>
  <si>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</si>
  <si>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</si>
  <si>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</si>
  <si>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</si>
  <si>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</si>
  <si>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</si>
  <si>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</si>
  <si>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</si>
  <si>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</si>
  <si>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</si>
  <si>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</si>
  <si>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</si>
  <si>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</si>
  <si>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</si>
  <si>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</si>
  <si>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</si>
  <si>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</si>
  <si>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</si>
  <si>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</si>
  <si>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</si>
  <si>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</si>
  <si>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</si>
  <si>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</si>
  <si>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</si>
  <si>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</si>
  <si>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</si>
  <si>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</si>
  <si>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</si>
  <si>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</si>
  <si>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</si>
  <si>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</si>
  <si>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</si>
  <si>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</si>
  <si>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</si>
  <si>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</si>
  <si>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</si>
  <si>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</si>
  <si>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</si>
  <si>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</si>
  <si>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</si>
  <si>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</si>
  <si>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</si>
  <si>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</si>
  <si>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</si>
  <si>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</si>
  <si>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</si>
  <si>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</si>
  <si>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</si>
  <si>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</si>
  <si>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</si>
  <si>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</si>
  <si>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</si>
  <si>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</si>
  <si>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</si>
  <si>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</si>
  <si>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</si>
  <si>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</si>
  <si>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</si>
  <si>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</si>
  <si>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</si>
  <si>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</si>
  <si>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</si>
  <si>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</si>
  <si>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</si>
  <si>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</si>
  <si>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</si>
  <si>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</si>
  <si>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</si>
  <si>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</si>
  <si>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</si>
  <si>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</si>
  <si>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</si>
  <si>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</si>
  <si>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</si>
  <si>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</si>
  <si>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</si>
  <si>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</si>
  <si>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</si>
  <si>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</si>
  <si>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</si>
  <si>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</si>
  <si>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</si>
  <si>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</si>
  <si>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</si>
  <si>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</si>
  <si>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</si>
  <si>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</si>
  <si>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</si>
  <si>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</si>
  <si>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</si>
  <si>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</si>
  <si>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</si>
  <si>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</si>
  <si>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</si>
  <si>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</si>
  <si>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</si>
  <si>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</si>
  <si>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</si>
  <si>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</si>
  <si>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</si>
  <si>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</si>
  <si>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</si>
  <si>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</si>
  <si>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</si>
  <si>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</si>
  <si>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</si>
  <si>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</si>
  <si>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</si>
  <si>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</si>
  <si>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</si>
  <si>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</si>
  <si>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</si>
  <si>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</si>
  <si>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</si>
  <si>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</si>
  <si>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</si>
  <si>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</si>
  <si>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</si>
  <si>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</si>
  <si>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</si>
  <si>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</si>
  <si>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</si>
  <si>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</si>
  <si>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</si>
  <si>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</si>
  <si>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</si>
  <si>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</si>
  <si>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</si>
  <si>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</si>
  <si>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</si>
  <si>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</si>
  <si>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</si>
  <si>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</si>
  <si>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</si>
  <si>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</si>
  <si>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</si>
  <si>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</si>
  <si>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</si>
  <si>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</si>
  <si>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</si>
  <si>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</si>
  <si>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</si>
  <si>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</si>
  <si>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</si>
  <si>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</si>
  <si>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</si>
  <si>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</si>
  <si>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</si>
  <si>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</si>
  <si>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</si>
  <si>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</si>
  <si>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</si>
  <si>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</si>
  <si>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</si>
  <si>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</si>
  <si>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</si>
  <si>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</si>
  <si>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</si>
  <si>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</si>
  <si>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</si>
  <si>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</si>
  <si>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</si>
  <si>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</si>
  <si>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</si>
  <si>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</si>
  <si>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</si>
  <si>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</si>
  <si>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</si>
  <si>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</si>
  <si>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</si>
  <si>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</si>
  <si>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</si>
  <si>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</si>
  <si>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</si>
  <si>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</si>
  <si>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</si>
  <si>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</si>
  <si>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</si>
  <si>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</si>
  <si>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</si>
  <si>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</si>
  <si>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</si>
  <si>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</si>
  <si>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</si>
  <si>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</si>
  <si>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</si>
  <si>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</si>
  <si>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</si>
  <si>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</si>
  <si>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</si>
  <si>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</si>
  <si>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</si>
  <si>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</si>
  <si>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</si>
  <si>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</si>
  <si>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</si>
  <si>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</si>
  <si>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</si>
  <si>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</si>
  <si>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</si>
  <si>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</si>
  <si>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</si>
  <si>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</si>
  <si>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</si>
  <si>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</si>
  <si>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</si>
  <si>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</si>
  <si>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</si>
  <si>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</si>
  <si>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</si>
  <si>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</si>
  <si>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</si>
  <si>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</si>
  <si>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</si>
  <si>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</si>
  <si>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</si>
  <si>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</si>
  <si>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</si>
  <si>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</si>
  <si>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</si>
  <si>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</si>
  <si>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</si>
  <si>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</si>
  <si>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</si>
  <si>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</si>
  <si>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</si>
  <si>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</si>
  <si>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</si>
  <si>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</si>
  <si>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</si>
  <si>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</si>
  <si>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</si>
  <si>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</si>
  <si>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</si>
  <si>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</si>
  <si>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</si>
  <si>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</si>
  <si>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</si>
  <si>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</si>
  <si>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</si>
  <si>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</si>
  <si>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</si>
  <si>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</si>
  <si>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</si>
  <si>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</si>
  <si>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</si>
  <si>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</si>
  <si>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</si>
  <si>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</si>
  <si>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</si>
  <si>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</si>
  <si>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</si>
  <si>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</si>
  <si>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</si>
  <si>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</si>
  <si>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</si>
  <si>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</si>
  <si>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</si>
  <si>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</si>
  <si>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</si>
  <si>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</si>
  <si>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</si>
  <si>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</si>
  <si>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</si>
  <si>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</si>
  <si>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</si>
  <si>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</si>
  <si>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</si>
  <si>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</si>
  <si>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</si>
  <si>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</si>
  <si>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</si>
  <si>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</si>
  <si>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</si>
  <si>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</si>
  <si>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</si>
  <si>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</si>
  <si>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</si>
  <si>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</si>
  <si>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</si>
  <si>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</si>
  <si>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</si>
  <si>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</si>
  <si>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</si>
  <si>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</si>
  <si>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</si>
  <si>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</si>
  <si>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</si>
  <si>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</si>
  <si>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</si>
  <si>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</si>
  <si>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</si>
  <si>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</si>
  <si>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</si>
  <si>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</si>
  <si>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</si>
  <si>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</si>
  <si>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</si>
  <si>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</si>
  <si>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</si>
  <si>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</si>
  <si>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</si>
  <si>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</si>
  <si>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</si>
  <si>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</si>
  <si>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</si>
  <si>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</si>
  <si>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</si>
  <si>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</si>
  <si>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</si>
  <si>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</si>
  <si>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</si>
  <si>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</si>
  <si>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</si>
  <si>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</si>
  <si>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</si>
  <si>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</si>
  <si>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</si>
  <si>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</si>
  <si>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</si>
  <si>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</si>
  <si>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</si>
  <si>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</si>
  <si>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</si>
  <si>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</si>
  <si>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</si>
  <si>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</si>
  <si>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</si>
  <si>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</si>
  <si>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</si>
  <si>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</si>
  <si>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</si>
  <si>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</si>
  <si>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</si>
  <si>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</si>
  <si>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</si>
  <si>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</si>
  <si>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</si>
  <si>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</si>
  <si>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</si>
  <si>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</si>
  <si>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</si>
  <si>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</si>
  <si>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</si>
  <si>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</si>
  <si>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</si>
  <si>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</si>
  <si>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</si>
  <si>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</si>
  <si>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</si>
  <si>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</si>
  <si>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</si>
  <si>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</si>
  <si>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</si>
  <si>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</si>
  <si>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</si>
  <si>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</si>
  <si>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</si>
  <si>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</si>
  <si>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</si>
  <si>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</si>
  <si>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</si>
  <si>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</si>
  <si>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</si>
  <si>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</si>
  <si>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</si>
  <si>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</si>
  <si>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</si>
  <si>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</si>
  <si>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</si>
  <si>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</si>
  <si>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</si>
  <si>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</si>
  <si>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</si>
  <si>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</si>
  <si>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</si>
  <si>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</si>
  <si>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</si>
  <si>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</si>
  <si>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</si>
  <si>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</si>
  <si>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</si>
  <si>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</si>
  <si>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</si>
  <si>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</si>
  <si>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</si>
  <si>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</si>
  <si>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</si>
  <si>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</si>
  <si>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</si>
  <si>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</si>
  <si>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</si>
  <si>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</si>
  <si>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</si>
  <si>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</si>
  <si>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</si>
  <si>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</si>
  <si>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</si>
  <si>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</si>
  <si>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</si>
  <si>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</si>
  <si>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</si>
  <si>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</si>
  <si>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</si>
  <si>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</si>
  <si>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</si>
  <si>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</si>
  <si>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</si>
  <si>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</si>
  <si>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</si>
  <si>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</si>
  <si>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</si>
  <si>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</si>
  <si>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</si>
  <si>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</si>
  <si>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</si>
  <si>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</si>
  <si>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</si>
  <si>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</si>
  <si>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</si>
  <si>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</si>
  <si>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</si>
  <si>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</si>
  <si>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</si>
  <si>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</si>
  <si>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</si>
  <si>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</si>
  <si>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</si>
  <si>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</si>
  <si>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</si>
  <si>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</si>
  <si>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</si>
  <si>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</si>
  <si>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</si>
  <si>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</si>
  <si>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</si>
  <si>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</si>
  <si>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</si>
  <si>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</si>
  <si>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</si>
  <si>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</si>
  <si>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</si>
  <si>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</si>
  <si>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</si>
  <si>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</si>
  <si>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</si>
  <si>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</si>
  <si>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</si>
  <si>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</si>
  <si>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</si>
  <si>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</si>
  <si>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</si>
  <si>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</si>
  <si>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</si>
  <si>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</si>
  <si>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</si>
  <si>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</si>
  <si>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</si>
  <si>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</si>
  <si>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</si>
  <si>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</si>
  <si>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</si>
  <si>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</si>
  <si>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</si>
  <si>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</si>
  <si>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</si>
  <si>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</si>
  <si>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</si>
  <si>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</si>
  <si>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</si>
  <si>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</si>
  <si>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</si>
  <si>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</si>
  <si>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</si>
  <si>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</si>
  <si>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</si>
  <si>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</si>
  <si>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</si>
  <si>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</si>
  <si>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</si>
  <si>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</si>
  <si>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</si>
  <si>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</si>
  <si>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</si>
  <si>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</si>
  <si>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</si>
  <si>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</si>
  <si>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</si>
  <si>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</si>
  <si>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</si>
  <si>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</si>
  <si>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</si>
  <si>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</si>
  <si>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</si>
  <si>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</si>
  <si>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</si>
  <si>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</si>
  <si>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</si>
  <si>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</si>
  <si>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</si>
  <si>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</si>
  <si>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</si>
  <si>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</si>
  <si>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</si>
  <si>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</si>
  <si>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</si>
  <si>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</si>
  <si>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</si>
  <si>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</si>
  <si>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</si>
  <si>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</si>
  <si>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</si>
  <si>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</si>
  <si>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</si>
  <si>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</si>
  <si>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</si>
  <si>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</si>
  <si>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</si>
  <si>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</si>
  <si>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</si>
  <si>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</si>
  <si>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</si>
  <si>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</si>
  <si>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</si>
  <si>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</si>
  <si>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</si>
  <si>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</si>
  <si>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</si>
  <si>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</si>
  <si>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</si>
  <si>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</si>
  <si>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</si>
  <si>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</si>
  <si>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</si>
  <si>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</si>
  <si>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</si>
  <si>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</si>
  <si>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</si>
  <si>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</si>
  <si>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</si>
  <si>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</si>
  <si>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</si>
  <si>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</si>
  <si>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</si>
  <si>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</si>
  <si>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</si>
  <si>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</si>
  <si>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</si>
  <si>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</si>
  <si>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</si>
  <si>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</si>
  <si>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</si>
  <si>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</si>
  <si>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</si>
  <si>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</si>
  <si>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</si>
  <si>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</si>
  <si>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</si>
  <si>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</si>
  <si>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</si>
  <si>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</si>
  <si>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</si>
  <si>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</si>
  <si>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</si>
  <si>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</si>
  <si>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</si>
  <si>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</si>
  <si>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</si>
  <si>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</si>
  <si>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</si>
  <si>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</si>
  <si>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</si>
  <si>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</si>
  <si>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</si>
  <si>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</si>
  <si>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</si>
  <si>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</si>
  <si>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</si>
  <si>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</si>
  <si>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</si>
  <si>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</si>
  <si>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</si>
  <si>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</si>
  <si>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</si>
  <si>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</si>
  <si>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</si>
  <si>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</si>
  <si>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</si>
  <si>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</si>
  <si>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</si>
  <si>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</si>
  <si>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</si>
  <si>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</si>
  <si>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</si>
  <si>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</si>
  <si>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</si>
  <si>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</si>
  <si>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</si>
  <si>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</si>
  <si>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</si>
  <si>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</si>
  <si>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</si>
  <si>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</si>
  <si>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</si>
  <si>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</si>
  <si>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</si>
  <si>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</si>
  <si>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</si>
  <si>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</si>
  <si>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</si>
  <si>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</si>
  <si>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</si>
  <si>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</si>
  <si>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</si>
  <si>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</si>
  <si>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</si>
  <si>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</si>
  <si>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</si>
  <si>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</si>
  <si>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</si>
  <si>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</si>
  <si>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</si>
  <si>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</si>
  <si>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</si>
  <si>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</si>
  <si>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</si>
  <si>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</si>
  <si>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</si>
  <si>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</si>
  <si>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</si>
  <si>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</si>
  <si>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</si>
  <si>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</si>
  <si>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</si>
  <si>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</si>
  <si>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</si>
  <si>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</si>
  <si>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</si>
  <si>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</si>
  <si>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</si>
  <si>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</si>
  <si>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</si>
  <si>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</si>
  <si>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</si>
  <si>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</si>
  <si>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</si>
  <si>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</si>
  <si>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</si>
  <si>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</si>
  <si>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</si>
  <si>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</si>
  <si>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</si>
  <si>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</si>
  <si>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</si>
  <si>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</si>
  <si>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</si>
  <si>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</si>
  <si>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</si>
  <si>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</si>
  <si>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</si>
  <si>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</si>
  <si>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</si>
  <si>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</si>
  <si>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</si>
  <si>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</si>
  <si>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</si>
  <si>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</si>
  <si>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</si>
  <si>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</si>
  <si>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</si>
  <si>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</si>
  <si>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</si>
  <si>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</si>
  <si>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</si>
  <si>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</si>
  <si>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</si>
  <si>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</si>
  <si>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</si>
  <si>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</si>
  <si>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</si>
  <si>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</si>
  <si>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</si>
  <si>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</si>
  <si>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</si>
  <si>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</si>
  <si>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</si>
  <si>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</si>
  <si>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</si>
  <si>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</si>
  <si>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</si>
  <si>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</si>
  <si>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</si>
  <si>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</si>
  <si>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</si>
  <si>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</si>
  <si>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</si>
  <si>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</si>
  <si>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</si>
  <si>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</si>
  <si>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</si>
  <si>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</si>
  <si>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</si>
  <si>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</si>
  <si>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</si>
  <si>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</si>
  <si>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</si>
  <si>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</si>
  <si>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</si>
  <si>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</si>
  <si>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</si>
  <si>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</si>
  <si>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</si>
  <si>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</si>
  <si>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</si>
  <si>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</si>
  <si>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</si>
  <si>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</si>
  <si>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</si>
  <si>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</si>
  <si>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</si>
  <si>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</si>
  <si>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</si>
  <si>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</si>
  <si>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</si>
  <si>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</si>
  <si>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</si>
  <si>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</si>
  <si>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</si>
  <si>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</si>
  <si>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</si>
  <si>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</si>
  <si>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</si>
  <si>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</si>
  <si>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</si>
  <si>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</si>
  <si>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</si>
  <si>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</si>
  <si>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</si>
  <si>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</si>
  <si>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</si>
  <si>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</si>
  <si>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</si>
  <si>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</si>
  <si>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</si>
  <si>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</si>
  <si>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</si>
  <si>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</si>
  <si>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</si>
  <si>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</si>
  <si>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</si>
  <si>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</si>
  <si>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</si>
  <si>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</si>
  <si>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</si>
  <si>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</si>
  <si>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</si>
  <si>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</si>
  <si>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</si>
  <si>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</si>
  <si>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</si>
  <si>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</si>
  <si>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</si>
  <si>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</si>
  <si>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</si>
  <si>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</si>
  <si>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</si>
  <si>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</si>
  <si>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</si>
  <si>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</si>
  <si>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</si>
  <si>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</si>
  <si>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</si>
  <si>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</si>
  <si>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</si>
  <si>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</si>
  <si>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</si>
  <si>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</si>
  <si>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</si>
  <si>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</si>
  <si>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</si>
  <si>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</si>
  <si>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</si>
  <si>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</si>
  <si>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</si>
  <si>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</si>
  <si>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</si>
  <si>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</si>
  <si>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</si>
  <si>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</si>
  <si>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</si>
  <si>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</si>
  <si>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</si>
  <si>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</si>
  <si>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</si>
  <si>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</si>
  <si>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</si>
  <si>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</si>
  <si>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</si>
  <si>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</si>
  <si>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</si>
  <si>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</si>
  <si>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</si>
  <si>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</si>
  <si>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</si>
  <si>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</si>
  <si>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</si>
  <si>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</si>
  <si>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</si>
  <si>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</si>
  <si>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</si>
  <si>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</si>
  <si>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</si>
  <si>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</si>
  <si>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</si>
  <si>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</si>
  <si>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</si>
  <si>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</si>
  <si>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</si>
  <si>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</si>
  <si>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</si>
  <si>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</si>
  <si>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</si>
  <si>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</si>
  <si>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</si>
  <si>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</si>
  <si>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</si>
  <si>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</si>
  <si>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</si>
  <si>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</si>
  <si>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</si>
  <si>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</si>
  <si>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</si>
  <si>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</si>
  <si>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</si>
  <si>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</si>
  <si>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</si>
  <si>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</si>
  <si>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</si>
  <si>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</si>
  <si>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</si>
  <si>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</si>
  <si>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</si>
  <si>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</si>
  <si>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</si>
  <si>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</si>
  <si>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</si>
  <si>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</si>
  <si>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</si>
  <si>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</si>
  <si>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</si>
  <si>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</si>
  <si>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</si>
  <si>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</si>
  <si>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</si>
  <si>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</si>
  <si>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</si>
  <si>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</si>
  <si>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</si>
  <si>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</si>
  <si>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</si>
  <si>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</si>
  <si>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</si>
  <si>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</si>
  <si>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</si>
  <si>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</si>
  <si>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</si>
  <si>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</si>
  <si>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</si>
  <si>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</si>
  <si>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</si>
  <si>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</si>
  <si>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</si>
  <si>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</si>
  <si>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</si>
  <si>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</si>
  <si>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</si>
  <si>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</si>
  <si>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</si>
  <si>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</si>
  <si>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</si>
  <si>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</si>
  <si>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</si>
  <si>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</si>
  <si>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</si>
  <si>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</si>
  <si>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</si>
  <si>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</si>
  <si>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</si>
  <si>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</si>
  <si>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</si>
  <si>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</si>
  <si>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</si>
  <si>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</si>
  <si>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</si>
  <si>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</si>
  <si>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</si>
  <si>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</si>
  <si>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</si>
  <si>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</si>
  <si>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</si>
  <si>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</si>
  <si>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</si>
  <si>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</si>
  <si>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</si>
  <si>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</si>
  <si>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</si>
  <si>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</si>
  <si>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</si>
  <si>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</si>
  <si>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</si>
  <si>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</si>
  <si>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</si>
  <si>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</si>
  <si>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</si>
  <si>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</si>
  <si>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</si>
  <si>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</si>
  <si>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</si>
  <si>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</si>
  <si>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</si>
  <si>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</si>
  <si>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</si>
  <si>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</si>
  <si>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</si>
  <si>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</si>
  <si>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</si>
  <si>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</si>
  <si>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</si>
  <si>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</si>
  <si>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</si>
  <si>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</si>
  <si>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</si>
  <si>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</si>
  <si>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</si>
  <si>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</si>
  <si>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</si>
  <si>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</si>
  <si>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</si>
  <si>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</si>
  <si>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</si>
  <si>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</si>
  <si>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</si>
  <si>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</si>
  <si>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</si>
  <si>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</si>
  <si>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</si>
  <si>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</si>
  <si>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</si>
  <si>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</si>
  <si>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</si>
  <si>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</si>
  <si>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</si>
  <si>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</si>
  <si>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</si>
  <si>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</si>
  <si>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</si>
  <si>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</si>
  <si>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</si>
  <si>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</si>
  <si>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</si>
  <si>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</si>
  <si>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</si>
  <si>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</si>
  <si>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</si>
  <si>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</si>
  <si>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</si>
  <si>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</si>
  <si>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</si>
  <si>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</si>
  <si>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</si>
  <si>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</si>
  <si>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</si>
  <si>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</si>
  <si>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</si>
  <si>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</si>
  <si>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</si>
  <si>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</si>
  <si>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</si>
  <si>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</si>
  <si>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</si>
  <si>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</si>
  <si>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</si>
  <si>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</si>
  <si>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</si>
  <si>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</si>
  <si>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</si>
  <si>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</si>
  <si>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</si>
  <si>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</si>
  <si>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</si>
  <si>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</si>
  <si>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</si>
  <si>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</si>
  <si>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</si>
  <si>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</si>
  <si>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</si>
  <si>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</si>
  <si>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</si>
  <si>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</si>
  <si>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</si>
  <si>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</si>
  <si>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</si>
  <si>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</si>
  <si>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</si>
  <si>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</si>
  <si>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</si>
  <si>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</si>
  <si>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</si>
  <si>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</si>
  <si>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</si>
  <si>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</si>
  <si>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</si>
  <si>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</si>
  <si>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</si>
  <si>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</si>
  <si>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</si>
  <si>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</si>
  <si>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</si>
  <si>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</si>
  <si>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</si>
  <si>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</si>
  <si>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</si>
  <si>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</si>
  <si>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</si>
  <si>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</si>
  <si>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</si>
  <si>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</si>
  <si>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</si>
  <si>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</si>
  <si>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</si>
  <si>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</si>
  <si>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</si>
  <si>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</si>
  <si>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</si>
  <si>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</si>
  <si>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</si>
  <si>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</si>
  <si>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</si>
  <si>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</si>
  <si>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</si>
  <si>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</si>
  <si>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</si>
  <si>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</si>
  <si>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</si>
  <si>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</si>
  <si>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</si>
  <si>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</si>
  <si>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</si>
  <si>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</si>
  <si>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</si>
  <si>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</si>
  <si>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</si>
  <si>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</si>
  <si>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</si>
  <si>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</si>
  <si>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</si>
  <si>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</si>
  <si>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</si>
  <si>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</si>
  <si>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</si>
  <si>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</si>
  <si>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</si>
  <si>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</si>
  <si>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</si>
  <si>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</si>
  <si>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</si>
  <si>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</si>
  <si>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</si>
  <si>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</si>
  <si>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</si>
  <si>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</si>
  <si>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</si>
  <si>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</si>
  <si>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</si>
  <si>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</si>
  <si>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</si>
  <si>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</si>
  <si>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</si>
  <si>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</si>
  <si>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</si>
  <si>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</si>
  <si>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</si>
  <si>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</si>
  <si>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</si>
  <si>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</si>
  <si>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</si>
  <si>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</si>
  <si>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</si>
  <si>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</si>
  <si>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</si>
  <si>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</si>
  <si>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</si>
  <si>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</si>
  <si>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</si>
  <si>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</si>
  <si>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</si>
  <si>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</si>
  <si>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</si>
  <si>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</si>
  <si>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</si>
  <si>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</si>
  <si>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</si>
  <si>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</si>
  <si>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</si>
  <si>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</si>
  <si>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</si>
  <si>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</si>
  <si>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</si>
  <si>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</si>
  <si>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</si>
  <si>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</si>
  <si>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</si>
  <si>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</si>
  <si>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</si>
  <si>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</si>
  <si>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</si>
  <si>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</si>
  <si>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</si>
  <si>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</si>
  <si>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</si>
  <si>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</si>
  <si>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</si>
  <si>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</si>
  <si>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</si>
  <si>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</si>
  <si>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</si>
  <si>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</si>
  <si>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</si>
  <si>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</si>
  <si>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</si>
  <si>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</si>
  <si>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</si>
  <si>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</si>
  <si>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</si>
  <si>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</si>
  <si>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</si>
  <si>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</si>
  <si>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</si>
  <si>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</si>
  <si>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</si>
  <si>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</si>
  <si>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</si>
  <si>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</si>
  <si>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</si>
  <si>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</si>
  <si>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</si>
  <si>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</si>
  <si>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</si>
  <si>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</si>
  <si>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</si>
  <si>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</si>
  <si>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</si>
  <si>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</si>
  <si>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</si>
  <si>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</si>
  <si>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</si>
  <si>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</si>
  <si>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</si>
  <si>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</si>
  <si>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</si>
  <si>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</si>
  <si>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</si>
  <si>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</si>
  <si>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</si>
  <si>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</si>
  <si>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</si>
  <si>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</si>
  <si>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</si>
  <si>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</si>
  <si>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</si>
  <si>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</si>
  <si>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</si>
  <si>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</si>
  <si>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</si>
  <si>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</si>
  <si>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</si>
  <si>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</si>
  <si>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</si>
  <si>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</si>
  <si>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</si>
  <si>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</si>
  <si>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</si>
  <si>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</si>
  <si>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</si>
  <si>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</si>
  <si>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</si>
  <si>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</si>
  <si>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</si>
  <si>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</si>
  <si>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</si>
  <si>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</si>
  <si>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</si>
  <si>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</si>
  <si>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</si>
  <si>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</si>
  <si>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</si>
  <si>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</si>
  <si>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</si>
  <si>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</si>
  <si>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</si>
  <si>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</si>
  <si>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</si>
  <si>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</si>
  <si>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</si>
  <si>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</si>
  <si>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</si>
  <si>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</si>
  <si>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</si>
  <si>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</si>
  <si>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</si>
  <si>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</si>
  <si>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</si>
  <si>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</si>
  <si>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</si>
  <si>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</si>
  <si>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</si>
  <si>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</si>
  <si>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</si>
  <si>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</si>
  <si>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</si>
  <si>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</si>
  <si>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</si>
  <si>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</si>
  <si>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</si>
  <si>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</si>
  <si>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</si>
  <si>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</si>
  <si>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</si>
  <si>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</si>
  <si>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</si>
  <si>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</si>
  <si>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</si>
  <si>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</si>
  <si>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</si>
  <si>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</si>
  <si>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</si>
  <si>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</si>
  <si>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</si>
  <si>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</si>
  <si>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</si>
  <si>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</si>
  <si>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</si>
  <si>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</si>
  <si>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</si>
  <si>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</si>
  <si>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</si>
  <si>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</si>
  <si>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</si>
  <si>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</si>
  <si>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</si>
  <si>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</si>
  <si>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</si>
  <si>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</si>
  <si>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</si>
  <si>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</si>
  <si>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</si>
  <si>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</si>
  <si>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</si>
  <si>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</si>
  <si>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</si>
  <si>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</si>
  <si>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</si>
  <si>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</si>
  <si>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</si>
  <si>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</si>
  <si>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</si>
  <si>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</si>
  <si>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</si>
  <si>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</si>
  <si>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</si>
  <si>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</si>
  <si>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</si>
  <si>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</si>
  <si>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</si>
  <si>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</si>
  <si>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</si>
  <si>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</si>
  <si>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</si>
  <si>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</si>
  <si>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</si>
  <si>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</si>
  <si>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</si>
  <si>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</si>
  <si>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</si>
  <si>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</si>
  <si>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</si>
  <si>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</si>
  <si>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</si>
  <si>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</si>
  <si>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</si>
  <si>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</si>
  <si>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</si>
  <si>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</si>
  <si>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</si>
  <si>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</si>
  <si>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</si>
  <si>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</si>
  <si>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</si>
  <si>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</si>
  <si>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</si>
  <si>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</si>
  <si>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</si>
  <si>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</si>
  <si>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</si>
  <si>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</si>
  <si>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</si>
  <si>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</si>
  <si>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</si>
  <si>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</si>
  <si>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</si>
  <si>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</si>
  <si>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</si>
  <si>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</si>
  <si>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</si>
  <si>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</si>
  <si>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</si>
  <si>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</si>
  <si>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</si>
  <si>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</si>
  <si>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</si>
  <si>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</si>
  <si>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</si>
  <si>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</si>
  <si>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</si>
  <si>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</si>
  <si>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</si>
  <si>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</si>
  <si>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</si>
  <si>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</si>
  <si>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</si>
  <si>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</si>
  <si>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</si>
  <si>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</si>
  <si>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</si>
  <si>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</si>
  <si>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</si>
  <si>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</si>
  <si>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</si>
  <si>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</si>
  <si>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</si>
  <si>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</si>
  <si>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</si>
  <si>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</si>
  <si>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</si>
  <si>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</si>
  <si>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</si>
  <si>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</si>
  <si>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</si>
  <si>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</si>
  <si>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</si>
  <si>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</si>
  <si>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</si>
  <si>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</si>
  <si>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</si>
  <si>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</si>
  <si>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</si>
  <si>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</si>
  <si>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</si>
  <si>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</si>
  <si>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</si>
  <si>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</si>
  <si>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</si>
  <si>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</si>
  <si>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</si>
  <si>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</si>
  <si>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</si>
  <si>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</si>
  <si>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</si>
  <si>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</si>
  <si>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</si>
  <si>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</si>
  <si>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</si>
  <si>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</si>
  <si>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</si>
  <si>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</si>
  <si>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</si>
  <si>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</si>
  <si>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</si>
  <si>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</si>
  <si>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</si>
  <si>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</si>
  <si>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</si>
  <si>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</si>
  <si>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</si>
  <si>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</si>
  <si>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</si>
  <si>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</si>
  <si>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</si>
  <si>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</si>
  <si>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</si>
  <si>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</si>
  <si>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</si>
  <si>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</si>
  <si>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</si>
  <si>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</si>
  <si>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</si>
  <si>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</si>
  <si>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</si>
  <si>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</si>
  <si>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</si>
  <si>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</si>
  <si>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</si>
  <si>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</si>
  <si>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</si>
  <si>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</si>
  <si>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</si>
  <si>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</si>
  <si>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</si>
  <si>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</si>
  <si>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</si>
  <si>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</si>
  <si>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</si>
  <si>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</si>
  <si>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</si>
  <si>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</si>
  <si>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</si>
  <si>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</si>
  <si>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</si>
  <si>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</si>
  <si>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</si>
  <si>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</si>
  <si>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</si>
  <si>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</si>
  <si>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</si>
  <si>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</si>
  <si>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</si>
  <si>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</si>
  <si>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</si>
  <si>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</si>
  <si>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</si>
  <si>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</si>
  <si>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</si>
  <si>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</si>
  <si>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</si>
  <si>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</si>
  <si>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</si>
  <si>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</si>
  <si>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</si>
  <si>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</si>
  <si>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</si>
  <si>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</si>
  <si>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</si>
  <si>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</si>
  <si>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</si>
  <si>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</si>
  <si>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</si>
  <si>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</si>
  <si>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</si>
  <si>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</si>
  <si>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</si>
  <si>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</si>
  <si>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</si>
  <si>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</si>
  <si>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</si>
  <si>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</si>
  <si>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</si>
  <si>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</si>
  <si>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</si>
  <si>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</si>
  <si>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</si>
  <si>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</si>
  <si>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</si>
  <si>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</si>
  <si>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</si>
  <si>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</si>
  <si>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</si>
  <si>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</si>
  <si>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</si>
  <si>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</si>
  <si>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</si>
  <si>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</si>
  <si>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</si>
  <si>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</si>
  <si>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</si>
  <si>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</si>
  <si>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</si>
  <si>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</si>
  <si>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</si>
  <si>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</si>
  <si>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</si>
  <si>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</si>
  <si>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</si>
  <si>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</si>
  <si>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</si>
  <si>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</si>
  <si>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</si>
  <si>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</si>
  <si>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</si>
  <si>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</si>
  <si>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</si>
  <si>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</si>
  <si>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</si>
  <si>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</si>
  <si>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</si>
  <si>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</si>
  <si>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</si>
  <si>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</si>
  <si>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</si>
  <si>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</si>
  <si>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</si>
  <si>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</si>
  <si>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</si>
  <si>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</si>
  <si>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</si>
  <si>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</si>
  <si>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</si>
  <si>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</si>
  <si>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</si>
  <si>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</si>
  <si>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</si>
  <si>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</si>
  <si>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</si>
  <si>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</si>
  <si>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</si>
  <si>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</si>
  <si>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</si>
  <si>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</si>
  <si>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</si>
  <si>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</si>
  <si>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</si>
  <si>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</si>
  <si>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</si>
  <si>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</si>
  <si>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</si>
  <si>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</si>
  <si>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</si>
  <si>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</si>
  <si>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</si>
  <si>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</si>
  <si>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</si>
  <si>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</si>
  <si>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</si>
  <si>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</si>
  <si>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</si>
  <si>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</si>
  <si>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</si>
  <si>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</si>
  <si>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</si>
  <si>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</si>
  <si>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</si>
  <si>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</si>
  <si>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</si>
  <si>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</si>
  <si>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</si>
  <si>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</si>
  <si>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</si>
  <si>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</si>
  <si>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</si>
  <si>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</si>
  <si>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</si>
  <si>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</si>
  <si>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</si>
  <si>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</si>
  <si>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</si>
  <si>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</si>
  <si>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</si>
  <si>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</si>
  <si>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</si>
  <si>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</si>
  <si>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</si>
  <si>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</si>
  <si>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</si>
  <si>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</si>
  <si>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</si>
  <si>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</si>
  <si>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</si>
  <si>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</si>
  <si>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</si>
  <si>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</si>
  <si>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</si>
  <si>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</si>
  <si>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</si>
  <si>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</si>
  <si>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</si>
  <si>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</si>
  <si>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</si>
  <si>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</si>
  <si>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</si>
  <si>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</si>
  <si>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</si>
  <si>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</si>
  <si>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</si>
  <si>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</si>
  <si>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</si>
  <si>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</si>
  <si>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</si>
  <si>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</si>
  <si>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</si>
  <si>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</si>
  <si>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</si>
  <si>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</si>
  <si>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</si>
  <si>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</si>
  <si>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</si>
  <si>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</si>
  <si>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</si>
  <si>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</si>
  <si>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</si>
  <si>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</si>
  <si>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</si>
  <si>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</si>
  <si>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</si>
  <si>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</si>
  <si>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</si>
  <si>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</si>
  <si>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</si>
  <si>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</si>
  <si>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</si>
  <si>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</si>
  <si>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</si>
  <si>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</si>
  <si>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</si>
  <si>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</si>
  <si>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</si>
  <si>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</si>
  <si>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</si>
  <si>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</si>
  <si>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</si>
  <si>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</si>
  <si>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</si>
  <si>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</si>
  <si>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</si>
  <si>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</si>
  <si>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</si>
  <si>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</si>
  <si>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</si>
  <si>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</si>
  <si>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</si>
  <si>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</si>
  <si>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</si>
  <si>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</si>
  <si>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</si>
  <si>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</si>
  <si>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</si>
  <si>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</si>
  <si>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</si>
  <si>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</si>
  <si>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</si>
  <si>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</si>
  <si>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</si>
  <si>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</si>
  <si>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</si>
  <si>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</si>
  <si>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</si>
  <si>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</si>
  <si>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</si>
  <si>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</si>
  <si>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</si>
  <si>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</si>
  <si>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</si>
  <si>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</si>
  <si>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</si>
  <si>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</si>
  <si>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</si>
  <si>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</si>
  <si>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</si>
  <si>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</si>
  <si>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</si>
  <si>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</si>
  <si>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</si>
  <si>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</si>
  <si>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</si>
  <si>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</si>
  <si>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</si>
  <si>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</si>
  <si>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</si>
  <si>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</si>
  <si>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</si>
  <si>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</si>
  <si>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</si>
  <si>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</si>
  <si>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</si>
  <si>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</si>
  <si>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</si>
  <si>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</si>
  <si>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</si>
  <si>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</si>
  <si>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</si>
  <si>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</si>
  <si>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</si>
  <si>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</si>
  <si>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</si>
  <si>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</si>
  <si>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</si>
  <si>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</si>
  <si>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</si>
  <si>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</si>
  <si>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</si>
  <si>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</si>
  <si>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</si>
  <si>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</si>
  <si>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</si>
  <si>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</si>
  <si>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</si>
  <si>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</si>
  <si>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</si>
  <si>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</si>
  <si>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</si>
  <si>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</si>
  <si>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</si>
  <si>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</si>
  <si>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</si>
  <si>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</si>
  <si>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</si>
  <si>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</si>
  <si>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</si>
  <si>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</si>
  <si>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</si>
  <si>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</si>
  <si>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</si>
  <si>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</si>
  <si>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</si>
  <si>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</si>
  <si>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</si>
  <si>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</si>
  <si>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</si>
  <si>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</si>
  <si>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</si>
  <si>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</si>
  <si>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</si>
  <si>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</si>
  <si>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</si>
  <si>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</si>
  <si>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</si>
  <si>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</si>
  <si>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</si>
  <si>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</si>
  <si>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</si>
  <si>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</si>
  <si>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</si>
  <si>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</si>
  <si>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</si>
  <si>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</si>
  <si>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</si>
  <si>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</si>
  <si>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</si>
  <si>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</si>
  <si>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</si>
  <si>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</si>
  <si>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</si>
  <si>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</si>
  <si>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</si>
  <si>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</si>
  <si>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</si>
  <si>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</si>
  <si>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</si>
  <si>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</si>
  <si>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</si>
  <si>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</si>
  <si>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</si>
  <si>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</si>
  <si>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</si>
  <si>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</si>
  <si>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</si>
  <si>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</si>
  <si>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</si>
  <si>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</si>
  <si>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</si>
  <si>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</si>
  <si>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</si>
  <si>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</si>
  <si>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</si>
  <si>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</si>
  <si>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</si>
  <si>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</si>
  <si>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</si>
  <si>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</si>
  <si>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</si>
  <si>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</si>
  <si>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</si>
  <si>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</si>
  <si>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</si>
  <si>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</si>
  <si>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</si>
  <si>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</si>
  <si>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</si>
  <si>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</si>
  <si>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</si>
  <si>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</si>
  <si>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</si>
  <si>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</si>
  <si>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</si>
  <si>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</si>
  <si>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</si>
  <si>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</si>
  <si>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</si>
  <si>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</si>
  <si>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</si>
  <si>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</si>
  <si>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</si>
  <si>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</si>
  <si>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</si>
  <si>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</si>
  <si>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</si>
  <si>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</si>
  <si>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</si>
  <si>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</si>
  <si>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</si>
  <si>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</si>
  <si>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</si>
  <si>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</si>
  <si>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</si>
  <si>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</si>
  <si>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</si>
  <si>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</si>
  <si>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</si>
  <si>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</si>
  <si>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</si>
  <si>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</si>
  <si>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</si>
  <si>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</si>
  <si>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</si>
  <si>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</si>
  <si>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</si>
  <si>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</si>
  <si>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</si>
  <si>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</si>
  <si>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</si>
  <si>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</si>
  <si>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</si>
  <si>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</si>
  <si>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</si>
  <si>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</si>
  <si>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</si>
  <si>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</si>
  <si>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</si>
  <si>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</si>
  <si>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</si>
  <si>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</si>
  <si>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</si>
  <si>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</si>
  <si>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</si>
  <si>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</si>
  <si>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</si>
  <si>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</si>
  <si>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</si>
  <si>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</si>
  <si>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</si>
  <si>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</si>
  <si>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</si>
  <si>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</si>
  <si>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</si>
  <si>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</si>
  <si>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</si>
  <si>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</si>
  <si>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</si>
  <si>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</si>
  <si>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</si>
  <si>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</si>
  <si>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</si>
  <si>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</si>
  <si>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</si>
  <si>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</si>
  <si>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</si>
  <si>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</si>
  <si>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</si>
  <si>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</si>
  <si>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</si>
  <si>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</si>
  <si>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</si>
  <si>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</si>
  <si>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</si>
  <si>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</si>
  <si>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</si>
  <si>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</si>
  <si>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</si>
  <si>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</si>
  <si>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</si>
  <si>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</si>
  <si>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</si>
  <si>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</si>
  <si>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</si>
  <si>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</si>
  <si>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</si>
  <si>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</si>
  <si>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</si>
  <si>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</si>
  <si>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</si>
  <si>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</si>
  <si>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</si>
  <si>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</si>
  <si>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</si>
  <si>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</si>
  <si>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</si>
  <si>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</si>
  <si>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</si>
  <si>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</si>
  <si>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</si>
  <si>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</si>
  <si>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</si>
  <si>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</si>
  <si>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</si>
  <si>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</si>
  <si>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</si>
  <si>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</si>
  <si>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</si>
  <si>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</si>
  <si>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</si>
  <si>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</si>
  <si>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</si>
  <si>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</si>
  <si>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</si>
  <si>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</si>
  <si>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</si>
  <si>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</si>
  <si>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</si>
  <si>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</si>
  <si>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</si>
  <si>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</si>
  <si>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</si>
  <si>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</si>
  <si>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</si>
  <si>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</si>
  <si>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</si>
  <si>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</si>
  <si>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</si>
  <si>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</si>
  <si>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</si>
  <si>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</si>
  <si>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</si>
  <si>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</si>
  <si>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</si>
  <si>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</si>
  <si>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</si>
  <si>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</si>
  <si>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</si>
  <si>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</si>
  <si>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</si>
  <si>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</si>
  <si>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</si>
  <si>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</si>
  <si>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</si>
  <si>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</si>
  <si>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</si>
  <si>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</si>
  <si>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</si>
  <si>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</si>
  <si>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</si>
  <si>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</si>
  <si>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</si>
  <si>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</si>
  <si>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</si>
  <si>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</si>
  <si>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</si>
  <si>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</si>
  <si>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</si>
  <si>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</si>
  <si>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</si>
  <si>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</si>
  <si>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</si>
  <si>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</si>
  <si>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</si>
  <si>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</si>
  <si>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</si>
  <si>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</si>
  <si>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</si>
  <si>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</si>
  <si>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</si>
  <si>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</si>
  <si>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</si>
  <si>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</si>
  <si>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</si>
  <si>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</si>
  <si>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</si>
  <si>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</si>
  <si>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</si>
  <si>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</si>
  <si>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</si>
  <si>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</si>
  <si>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</si>
  <si>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</si>
  <si>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</si>
  <si>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</si>
  <si>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</si>
  <si>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</si>
  <si>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</si>
  <si>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</si>
  <si>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</si>
  <si>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</si>
  <si>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</si>
  <si>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</si>
  <si>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</si>
  <si>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</si>
  <si>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</si>
  <si>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</si>
  <si>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</si>
  <si>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</si>
  <si>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</si>
  <si>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</si>
  <si>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</si>
  <si>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</si>
  <si>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</si>
  <si>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</si>
  <si>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</si>
  <si>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</si>
  <si>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</si>
  <si>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</si>
  <si>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</si>
  <si>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</si>
  <si>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</si>
  <si>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</si>
  <si>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</si>
  <si>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</si>
  <si>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</si>
  <si>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</si>
  <si>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</si>
  <si>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</si>
  <si>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</si>
  <si>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</si>
  <si>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</si>
  <si>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</si>
  <si>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</si>
  <si>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</si>
  <si>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</si>
  <si>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</si>
  <si>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</si>
  <si>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</si>
  <si>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</si>
  <si>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</si>
  <si>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</si>
  <si>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</si>
  <si>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</si>
  <si>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</si>
  <si>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</si>
  <si>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</si>
  <si>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</si>
  <si>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</si>
  <si>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</si>
  <si>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</si>
  <si>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</si>
  <si>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</si>
  <si>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</si>
  <si>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</si>
  <si>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</si>
  <si>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</si>
  <si>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</si>
  <si>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</si>
  <si>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</si>
  <si>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</si>
  <si>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</si>
  <si>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</si>
  <si>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</si>
  <si>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</si>
  <si>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</si>
  <si>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</si>
  <si>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</si>
  <si>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</si>
  <si>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</si>
  <si>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</si>
  <si>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</si>
  <si>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</si>
  <si>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</si>
  <si>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</si>
  <si>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</si>
  <si>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</si>
  <si>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</si>
  <si>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</si>
  <si>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</si>
  <si>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</si>
  <si>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</si>
  <si>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</si>
  <si>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</si>
  <si>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</si>
  <si>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</si>
  <si>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</si>
  <si>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</si>
  <si>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</si>
  <si>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</si>
  <si>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</si>
  <si>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</si>
  <si>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</si>
  <si>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</si>
  <si>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</si>
  <si>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</si>
  <si>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</si>
  <si>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</si>
  <si>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</si>
  <si>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</si>
  <si>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</si>
  <si>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</si>
  <si>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</si>
  <si>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</si>
  <si>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</si>
  <si>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</si>
  <si>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</si>
  <si>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</si>
  <si>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</si>
  <si>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</si>
  <si>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</si>
  <si>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</si>
  <si>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</si>
  <si>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</si>
  <si>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</si>
  <si>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</si>
  <si>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</si>
  <si>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</si>
  <si>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</si>
  <si>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</si>
  <si>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</si>
  <si>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</si>
  <si>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</si>
  <si>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</si>
  <si>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</si>
  <si>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</si>
  <si>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</si>
  <si>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</si>
  <si>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</si>
  <si>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</si>
  <si>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</si>
  <si>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</si>
  <si>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</si>
  <si>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</si>
  <si>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</si>
  <si>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</si>
  <si>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</si>
  <si>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</si>
  <si>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</si>
  <si>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</si>
  <si>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</si>
  <si>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</si>
  <si>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</si>
  <si>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</si>
  <si>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</si>
  <si>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</si>
  <si>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</si>
  <si>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</si>
  <si>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</si>
  <si>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</si>
  <si>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</si>
  <si>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</si>
  <si>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</si>
  <si>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</si>
  <si>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</si>
  <si>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</si>
  <si>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</si>
  <si>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</si>
  <si>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</si>
  <si>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</si>
  <si>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</si>
  <si>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</si>
  <si>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</si>
  <si>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</si>
  <si>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</si>
  <si>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</si>
  <si>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</si>
  <si>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</si>
  <si>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</si>
  <si>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</si>
  <si>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</si>
  <si>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</si>
  <si>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</si>
  <si>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</si>
  <si>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</si>
  <si>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</si>
  <si>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</si>
  <si>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</si>
  <si>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</si>
  <si>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</si>
  <si>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</si>
  <si>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</si>
  <si>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</si>
  <si>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</si>
  <si>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</si>
  <si>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</si>
  <si>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</si>
  <si>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</si>
  <si>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</si>
  <si>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</si>
  <si>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</si>
  <si>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</si>
  <si>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</si>
  <si>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</si>
  <si>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</si>
  <si>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</si>
  <si>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</si>
  <si>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</si>
  <si>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</si>
  <si>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</si>
  <si>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</si>
  <si>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</si>
  <si>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</si>
  <si>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</si>
  <si>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</si>
  <si>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</si>
  <si>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</si>
  <si>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</si>
  <si>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</si>
  <si>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</si>
  <si>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</si>
  <si>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</si>
  <si>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</si>
  <si>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</si>
  <si>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</si>
  <si>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</si>
  <si>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</si>
  <si>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</si>
  <si>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</si>
  <si>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</si>
  <si>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</si>
  <si>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</si>
  <si>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</si>
  <si>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</si>
  <si>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</si>
  <si>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</si>
  <si>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</si>
  <si>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</si>
  <si>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</si>
  <si>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</si>
  <si>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</si>
  <si>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</si>
  <si>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</si>
  <si>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</si>
  <si>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</si>
  <si>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</si>
  <si>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</si>
  <si>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</si>
  <si>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</si>
  <si>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</si>
  <si>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</si>
  <si>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</si>
  <si>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</si>
  <si>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</si>
  <si>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</si>
  <si>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</si>
  <si>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</si>
  <si>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</si>
  <si>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</si>
  <si>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</si>
  <si>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</si>
  <si>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</si>
  <si>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</si>
  <si>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</si>
  <si>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</si>
  <si>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</si>
  <si>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</si>
  <si>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</si>
  <si>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</si>
  <si>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</si>
  <si>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</si>
  <si>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</si>
  <si>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</si>
  <si>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</si>
  <si>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</si>
  <si>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</si>
  <si>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</si>
  <si>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</si>
  <si>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</si>
  <si>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</si>
  <si>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</si>
  <si>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</si>
  <si>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</si>
  <si>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</si>
  <si>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</si>
  <si>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</si>
  <si>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</si>
  <si>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</si>
  <si>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</si>
  <si>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</si>
  <si>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</si>
  <si>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</si>
  <si>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</si>
  <si>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</si>
  <si>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</si>
  <si>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</si>
  <si>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</si>
  <si>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</si>
  <si>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</si>
  <si>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</si>
  <si>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</si>
  <si>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</si>
  <si>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</si>
  <si>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</si>
  <si>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</si>
  <si>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</si>
  <si>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</si>
  <si>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</si>
  <si>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</si>
  <si>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</si>
  <si>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</si>
  <si>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</si>
  <si>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</si>
  <si>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</si>
  <si>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</si>
  <si>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</si>
  <si>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</si>
  <si>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</si>
  <si>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</si>
  <si>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ŠTEFANJE</t>
  </si>
  <si>
    <t>ŠTEFANJE 72</t>
  </si>
  <si>
    <t>LJERKA JEŽIĆ</t>
  </si>
  <si>
    <t>VESNA PAVLINEC-KOLARIĆ</t>
  </si>
  <si>
    <t>043778900</t>
  </si>
  <si>
    <t>043778901</t>
  </si>
  <si>
    <t>ured@os-stefanje.skole.hr</t>
  </si>
  <si>
    <t>ljerka.jezic@skole.hr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</si>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</sst>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3096858</v>
      </c>
      <c r="D2" s="63">
        <f>PRRAS!E12</f>
        <v>3654266</v>
      </c>
      <c r="E2" s="63"/>
      <c r="F2" s="63"/>
      <c r="G2" s="64">
        <f t="shared" ref="G2:G65" si="0">(B2/1000)*(C2*1+D2*2)</f>
        <v>10405.39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08289</v>
      </c>
      <c r="L10" s="50">
        <f>INT(VALUE(RefStr!B6))</f>
        <v>8289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03031144</v>
      </c>
      <c r="L11" s="50">
        <f>INT(VALUE(RefStr!B8))</f>
        <v>3031144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ŠTEFANJE</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43246</v>
      </c>
      <c r="L13" s="50">
        <f>INT(VALUE(RefStr!B12))</f>
        <v>43246</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ŠTEFANJE</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ŠTEFANJE 72</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450</v>
      </c>
      <c r="L19" s="50">
        <f>INT(VALUE(RefStr!B22))</f>
        <v>450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07</v>
      </c>
      <c r="L20" s="50">
        <f>IF(ISERROR(RefStr!H2),0,INT(VALUE(RefStr!H2)))</f>
        <v>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34580014655</v>
      </c>
      <c r="L21" s="50">
        <f>INT(VALUE(RefStr!K14))</f>
        <v>34580014655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LJERKA JEŽIĆ</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043778900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043778901</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ljerka.jezic@skole.hr</v>
      </c>
      <c r="L25" s="50">
        <f>LEN(RefStr!H29)</f>
        <v>21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ured@os-stefanje.skole.hr</v>
      </c>
      <c r="L26" s="50">
        <f>LEN(RefStr!H31)</f>
        <v>25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PAVLINEC-KOLARIĆ</v>
      </c>
      <c r="L27" s="50">
        <f>LEN(RefStr!H33)</f>
        <v>22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62.682.689,81</v>
      </c>
      <c r="L28" s="50">
        <f>SUM(G2:G1561)</f>
        <v>62682689.805999972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47856961.35400001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9492519.0529999994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4952524.74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380684.65899999993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2680520</v>
      </c>
      <c r="D46" s="58">
        <f>PRRAS!E56</f>
        <v>3066611</v>
      </c>
      <c r="E46" s="58">
        <v>0</v>
      </c>
      <c r="F46" s="58">
        <v>0</v>
      </c>
      <c r="G46" s="59">
        <f t="shared" si="0"/>
        <v>396618.39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20000</v>
      </c>
      <c r="D55" s="58">
        <f>PRRAS!E65</f>
        <v>0</v>
      </c>
      <c r="E55" s="58">
        <v>0</v>
      </c>
      <c r="F55" s="58">
        <v>0</v>
      </c>
      <c r="G55" s="59">
        <f t="shared" si="0"/>
        <v>1080</v>
      </c>
      <c r="H55" s="59">
        <f t="shared" si="1"/>
        <v>0</v>
      </c>
      <c r="I55" s="60">
        <v>0</v>
      </c>
    </row>
    <row r="56" spans="1:9" x14ac:dyDescent="0.2">
      <c r="A56" s="57">
        <v>151</v>
      </c>
      <c r="B56" s="58">
        <f>PRRAS!C66</f>
        <v>55</v>
      </c>
      <c r="C56" s="58">
        <f>PRRAS!D66</f>
        <v>20000</v>
      </c>
      <c r="D56" s="58">
        <f>PRRAS!E66</f>
        <v>0</v>
      </c>
      <c r="E56" s="58">
        <v>0</v>
      </c>
      <c r="F56" s="58">
        <v>0</v>
      </c>
      <c r="G56" s="59">
        <f t="shared" si="0"/>
        <v>1100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7314</v>
      </c>
      <c r="E58" s="58">
        <v>0</v>
      </c>
      <c r="F58" s="58">
        <v>0</v>
      </c>
      <c r="G58" s="59">
        <f t="shared" si="0"/>
        <v>833.79600000000005</v>
      </c>
      <c r="H58" s="59">
        <f t="shared" si="1"/>
        <v>0</v>
      </c>
      <c r="I58" s="60">
        <v>0</v>
      </c>
    </row>
    <row r="59" spans="1:9" x14ac:dyDescent="0.2">
      <c r="A59" s="57">
        <v>151</v>
      </c>
      <c r="B59" s="58">
        <f>PRRAS!C69</f>
        <v>58</v>
      </c>
      <c r="C59" s="58">
        <f>PRRAS!D69</f>
        <v>0</v>
      </c>
      <c r="D59" s="58">
        <f>PRRAS!E69</f>
        <v>7314</v>
      </c>
      <c r="E59" s="58">
        <v>0</v>
      </c>
      <c r="F59" s="58">
        <v>0</v>
      </c>
      <c r="G59" s="59">
        <f t="shared" si="0"/>
        <v>848.42400000000009</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2660520</v>
      </c>
      <c r="D64" s="58">
        <f>PRRAS!E74</f>
        <v>2673728</v>
      </c>
      <c r="E64" s="58">
        <v>0</v>
      </c>
      <c r="F64" s="58">
        <v>0</v>
      </c>
      <c r="G64" s="59">
        <f t="shared" si="0"/>
        <v>504502.48800000001</v>
      </c>
      <c r="H64" s="59">
        <f t="shared" si="1"/>
        <v>0</v>
      </c>
      <c r="I64" s="60">
        <v>0</v>
      </c>
    </row>
    <row r="65" spans="1:9" x14ac:dyDescent="0.2">
      <c r="A65" s="57">
        <v>151</v>
      </c>
      <c r="B65" s="58">
        <f>PRRAS!C75</f>
        <v>64</v>
      </c>
      <c r="C65" s="58">
        <f>PRRAS!D75</f>
        <v>2660520</v>
      </c>
      <c r="D65" s="58">
        <f>PRRAS!E75</f>
        <v>2640728</v>
      </c>
      <c r="E65" s="58">
        <v>0</v>
      </c>
      <c r="F65" s="58">
        <v>0</v>
      </c>
      <c r="G65" s="59">
        <f t="shared" si="0"/>
        <v>508286.46400000004</v>
      </c>
      <c r="H65" s="59">
        <f t="shared" si="1"/>
        <v>0</v>
      </c>
      <c r="I65" s="60">
        <v>0</v>
      </c>
    </row>
    <row r="66" spans="1:9" x14ac:dyDescent="0.2">
      <c r="A66" s="57">
        <v>151</v>
      </c>
      <c r="B66" s="58">
        <f>PRRAS!C76</f>
        <v>65</v>
      </c>
      <c r="C66" s="58">
        <f>PRRAS!D76</f>
        <v>0</v>
      </c>
      <c r="D66" s="58">
        <f>PRRAS!E76</f>
        <v>33000</v>
      </c>
      <c r="E66" s="58">
        <v>0</v>
      </c>
      <c r="F66" s="58">
        <v>0</v>
      </c>
      <c r="G66" s="59">
        <f t="shared" ref="G66:G129" si="2">(B66/1000)*(C66*1+D66*2)</f>
        <v>4290</v>
      </c>
      <c r="H66" s="59">
        <f t="shared" ref="H66:H129" si="3">ABS(C66-ROUND(C66,0))+ABS(D66-ROUND(D66,0))</f>
        <v>0</v>
      </c>
      <c r="I66" s="60">
        <v>0</v>
      </c>
    </row>
    <row r="67" spans="1:9" x14ac:dyDescent="0.2">
      <c r="A67" s="57">
        <v>151</v>
      </c>
      <c r="B67" s="58">
        <f>PRRAS!C77</f>
        <v>66</v>
      </c>
      <c r="C67" s="58">
        <f>PRRAS!D77</f>
        <v>0</v>
      </c>
      <c r="D67" s="58">
        <f>PRRAS!E77</f>
        <v>385569</v>
      </c>
      <c r="E67" s="58">
        <v>0</v>
      </c>
      <c r="F67" s="58">
        <v>0</v>
      </c>
      <c r="G67" s="59">
        <f t="shared" si="2"/>
        <v>50895.108</v>
      </c>
      <c r="H67" s="59">
        <f t="shared" si="3"/>
        <v>0</v>
      </c>
      <c r="I67" s="60">
        <v>0</v>
      </c>
    </row>
    <row r="68" spans="1:9" x14ac:dyDescent="0.2">
      <c r="A68" s="57">
        <v>151</v>
      </c>
      <c r="B68" s="58">
        <f>PRRAS!C78</f>
        <v>67</v>
      </c>
      <c r="C68" s="58">
        <f>PRRAS!D78</f>
        <v>0</v>
      </c>
      <c r="D68" s="58">
        <f>PRRAS!E78</f>
        <v>3123</v>
      </c>
      <c r="E68" s="58">
        <v>0</v>
      </c>
      <c r="F68" s="58">
        <v>0</v>
      </c>
      <c r="G68" s="59">
        <f t="shared" si="2"/>
        <v>418.48200000000003</v>
      </c>
      <c r="H68" s="59">
        <f t="shared" si="3"/>
        <v>0</v>
      </c>
      <c r="I68" s="60">
        <v>0</v>
      </c>
    </row>
    <row r="69" spans="1:9" x14ac:dyDescent="0.2">
      <c r="A69" s="57">
        <v>151</v>
      </c>
      <c r="B69" s="58">
        <f>PRRAS!C79</f>
        <v>68</v>
      </c>
      <c r="C69" s="58">
        <f>PRRAS!D79</f>
        <v>0</v>
      </c>
      <c r="D69" s="58">
        <f>PRRAS!E79</f>
        <v>382446</v>
      </c>
      <c r="E69" s="58">
        <v>0</v>
      </c>
      <c r="F69" s="58">
        <v>0</v>
      </c>
      <c r="G69" s="59">
        <f t="shared" si="2"/>
        <v>52012.656000000003</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9</v>
      </c>
      <c r="D75" s="58">
        <f>PRRAS!E85</f>
        <v>228</v>
      </c>
      <c r="E75" s="58">
        <v>0</v>
      </c>
      <c r="F75" s="58">
        <v>0</v>
      </c>
      <c r="G75" s="59">
        <f t="shared" si="2"/>
        <v>34.409999999999997</v>
      </c>
      <c r="H75" s="59">
        <f t="shared" si="3"/>
        <v>0</v>
      </c>
      <c r="I75" s="60">
        <v>0</v>
      </c>
    </row>
    <row r="76" spans="1:9" x14ac:dyDescent="0.2">
      <c r="A76" s="57">
        <v>151</v>
      </c>
      <c r="B76" s="58">
        <f>PRRAS!C86</f>
        <v>75</v>
      </c>
      <c r="C76" s="58">
        <f>PRRAS!D86</f>
        <v>9</v>
      </c>
      <c r="D76" s="58">
        <f>PRRAS!E86</f>
        <v>228</v>
      </c>
      <c r="E76" s="58">
        <v>0</v>
      </c>
      <c r="F76" s="58">
        <v>0</v>
      </c>
      <c r="G76" s="59">
        <f t="shared" si="2"/>
        <v>34.875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9</v>
      </c>
      <c r="D78" s="58">
        <f>PRRAS!E88</f>
        <v>228</v>
      </c>
      <c r="E78" s="58">
        <v>0</v>
      </c>
      <c r="F78" s="58">
        <v>0</v>
      </c>
      <c r="G78" s="59">
        <f t="shared" si="2"/>
        <v>35.805</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97921</v>
      </c>
      <c r="D106" s="58">
        <f>PRRAS!E116</f>
        <v>107986</v>
      </c>
      <c r="E106" s="58">
        <v>0</v>
      </c>
      <c r="F106" s="58">
        <v>0</v>
      </c>
      <c r="G106" s="59">
        <f t="shared" si="2"/>
        <v>32958.764999999999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97921</v>
      </c>
      <c r="D112" s="58">
        <f>PRRAS!E122</f>
        <v>107986</v>
      </c>
      <c r="E112" s="58">
        <v>0</v>
      </c>
      <c r="F112" s="58">
        <v>0</v>
      </c>
      <c r="G112" s="59">
        <f t="shared" si="2"/>
        <v>34842.123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97921</v>
      </c>
      <c r="D117" s="58">
        <f>PRRAS!E127</f>
        <v>107986</v>
      </c>
      <c r="E117" s="58">
        <v>0</v>
      </c>
      <c r="F117" s="58">
        <v>0</v>
      </c>
      <c r="G117" s="59">
        <f t="shared" si="2"/>
        <v>36411.588000000003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27286</v>
      </c>
      <c r="D124" s="58">
        <f>PRRAS!E134</f>
        <v>6314</v>
      </c>
      <c r="E124" s="58">
        <v>0</v>
      </c>
      <c r="F124" s="58">
        <v>0</v>
      </c>
      <c r="G124" s="59">
        <f t="shared" si="2"/>
        <v>4909.4219999999996</v>
      </c>
      <c r="H124" s="59">
        <f t="shared" si="3"/>
        <v>0</v>
      </c>
      <c r="I124" s="60">
        <v>0</v>
      </c>
    </row>
    <row r="125" spans="1:9" x14ac:dyDescent="0.2">
      <c r="A125" s="57">
        <v>151</v>
      </c>
      <c r="B125" s="58">
        <f>PRRAS!C135</f>
        <v>124</v>
      </c>
      <c r="C125" s="58">
        <f>PRRAS!D135</f>
        <v>7614</v>
      </c>
      <c r="D125" s="58">
        <f>PRRAS!E135</f>
        <v>6314</v>
      </c>
      <c r="E125" s="58">
        <v>0</v>
      </c>
      <c r="F125" s="58">
        <v>0</v>
      </c>
      <c r="G125" s="59">
        <f t="shared" si="2"/>
        <v>2510.0079999999998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7614</v>
      </c>
      <c r="D127" s="58">
        <f>PRRAS!E137</f>
        <v>6314</v>
      </c>
      <c r="E127" s="58">
        <v>0</v>
      </c>
      <c r="F127" s="58">
        <v>0</v>
      </c>
      <c r="G127" s="59">
        <f t="shared" si="2"/>
        <v>2550.4920000000002</v>
      </c>
      <c r="H127" s="59">
        <f t="shared" si="3"/>
        <v>0</v>
      </c>
      <c r="I127" s="60">
        <v>0</v>
      </c>
    </row>
    <row r="128" spans="1:9" x14ac:dyDescent="0.2">
      <c r="A128" s="57">
        <v>151</v>
      </c>
      <c r="B128" s="58">
        <f>PRRAS!C138</f>
        <v>127</v>
      </c>
      <c r="C128" s="58">
        <f>PRRAS!D138</f>
        <v>19672</v>
      </c>
      <c r="D128" s="58">
        <f>PRRAS!E138</f>
        <v>0</v>
      </c>
      <c r="E128" s="58">
        <v>0</v>
      </c>
      <c r="F128" s="58">
        <v>0</v>
      </c>
      <c r="G128" s="59">
        <f t="shared" si="2"/>
        <v>2498.3440000000001</v>
      </c>
      <c r="H128" s="59">
        <f t="shared" si="3"/>
        <v>0</v>
      </c>
      <c r="I128" s="60">
        <v>0</v>
      </c>
    </row>
    <row r="129" spans="1:9" x14ac:dyDescent="0.2">
      <c r="A129" s="57">
        <v>151</v>
      </c>
      <c r="B129" s="58">
        <f>PRRAS!C139</f>
        <v>128</v>
      </c>
      <c r="C129" s="58">
        <f>PRRAS!D139</f>
        <v>19672</v>
      </c>
      <c r="D129" s="58">
        <f>PRRAS!E139</f>
        <v>0</v>
      </c>
      <c r="E129" s="58">
        <v>0</v>
      </c>
      <c r="F129" s="58">
        <v>0</v>
      </c>
      <c r="G129" s="59">
        <f t="shared" si="2"/>
        <v>2518.0160000000001</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289901</v>
      </c>
      <c r="D131" s="58">
        <f>PRRAS!E141</f>
        <v>471947</v>
      </c>
      <c r="E131" s="58">
        <v>0</v>
      </c>
      <c r="F131" s="58">
        <v>0</v>
      </c>
      <c r="G131" s="59">
        <f t="shared" si="4"/>
        <v>160393.35</v>
      </c>
      <c r="H131" s="59">
        <f t="shared" si="5"/>
        <v>0</v>
      </c>
      <c r="I131" s="60">
        <v>0</v>
      </c>
    </row>
    <row r="132" spans="1:9" x14ac:dyDescent="0.2">
      <c r="A132" s="57">
        <v>151</v>
      </c>
      <c r="B132" s="58">
        <f>PRRAS!C142</f>
        <v>131</v>
      </c>
      <c r="C132" s="58">
        <f>PRRAS!D142</f>
        <v>289901</v>
      </c>
      <c r="D132" s="58">
        <f>PRRAS!E142</f>
        <v>471947</v>
      </c>
      <c r="E132" s="58">
        <v>0</v>
      </c>
      <c r="F132" s="58">
        <v>0</v>
      </c>
      <c r="G132" s="59">
        <f t="shared" si="4"/>
        <v>161627.14500000002</v>
      </c>
      <c r="H132" s="59">
        <f t="shared" si="5"/>
        <v>0</v>
      </c>
      <c r="I132" s="60">
        <v>0</v>
      </c>
    </row>
    <row r="133" spans="1:9" x14ac:dyDescent="0.2">
      <c r="A133" s="57">
        <v>151</v>
      </c>
      <c r="B133" s="58">
        <f>PRRAS!C143</f>
        <v>132</v>
      </c>
      <c r="C133" s="58">
        <f>PRRAS!D143</f>
        <v>289901</v>
      </c>
      <c r="D133" s="58">
        <f>PRRAS!E143</f>
        <v>471947</v>
      </c>
      <c r="E133" s="58">
        <v>0</v>
      </c>
      <c r="F133" s="58">
        <v>0</v>
      </c>
      <c r="G133" s="59">
        <f t="shared" si="4"/>
        <v>162860.94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1221</v>
      </c>
      <c r="D137" s="58">
        <f>PRRAS!E147</f>
        <v>1180</v>
      </c>
      <c r="E137" s="58">
        <v>0</v>
      </c>
      <c r="F137" s="58">
        <v>0</v>
      </c>
      <c r="G137" s="59">
        <f t="shared" si="4"/>
        <v>487.01600000000002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1221</v>
      </c>
      <c r="D148" s="58">
        <f>PRRAS!E158</f>
        <v>1180</v>
      </c>
      <c r="E148" s="58">
        <v>0</v>
      </c>
      <c r="F148" s="58">
        <v>0</v>
      </c>
      <c r="G148" s="59">
        <f t="shared" si="4"/>
        <v>526.40699999999993</v>
      </c>
      <c r="H148" s="59">
        <f t="shared" si="5"/>
        <v>0</v>
      </c>
      <c r="I148" s="60">
        <v>0</v>
      </c>
    </row>
    <row r="149" spans="1:9" x14ac:dyDescent="0.2">
      <c r="A149" s="57">
        <v>151</v>
      </c>
      <c r="B149" s="58">
        <f>PRRAS!C159</f>
        <v>148</v>
      </c>
      <c r="C149" s="58">
        <f>PRRAS!D159</f>
        <v>2991732</v>
      </c>
      <c r="D149" s="58">
        <f>PRRAS!E159</f>
        <v>3062045</v>
      </c>
      <c r="E149" s="58">
        <v>0</v>
      </c>
      <c r="F149" s="58">
        <v>0</v>
      </c>
      <c r="G149" s="59">
        <f t="shared" si="4"/>
        <v>1349141.656</v>
      </c>
      <c r="H149" s="59">
        <f t="shared" si="5"/>
        <v>0</v>
      </c>
      <c r="I149" s="60">
        <v>0</v>
      </c>
    </row>
    <row r="150" spans="1:9" x14ac:dyDescent="0.2">
      <c r="A150" s="57">
        <v>151</v>
      </c>
      <c r="B150" s="58">
        <f>PRRAS!C160</f>
        <v>149</v>
      </c>
      <c r="C150" s="58">
        <f>PRRAS!D160</f>
        <v>2452007</v>
      </c>
      <c r="D150" s="58">
        <f>PRRAS!E160</f>
        <v>2545278</v>
      </c>
      <c r="E150" s="58">
        <v>0</v>
      </c>
      <c r="F150" s="58">
        <v>0</v>
      </c>
      <c r="G150" s="59">
        <f t="shared" si="4"/>
        <v>1123841.8869999999</v>
      </c>
      <c r="H150" s="59">
        <f t="shared" si="5"/>
        <v>0</v>
      </c>
      <c r="I150" s="60">
        <v>0</v>
      </c>
    </row>
    <row r="151" spans="1:9" x14ac:dyDescent="0.2">
      <c r="A151" s="57">
        <v>151</v>
      </c>
      <c r="B151" s="58">
        <f>PRRAS!C161</f>
        <v>150</v>
      </c>
      <c r="C151" s="58">
        <f>PRRAS!D161</f>
        <v>2001522</v>
      </c>
      <c r="D151" s="58">
        <f>PRRAS!E161</f>
        <v>2056149</v>
      </c>
      <c r="E151" s="58">
        <v>0</v>
      </c>
      <c r="F151" s="58">
        <v>0</v>
      </c>
      <c r="G151" s="59">
        <f t="shared" si="4"/>
        <v>917073</v>
      </c>
      <c r="H151" s="59">
        <f t="shared" si="5"/>
        <v>0</v>
      </c>
      <c r="I151" s="60">
        <v>0</v>
      </c>
    </row>
    <row r="152" spans="1:9" x14ac:dyDescent="0.2">
      <c r="A152" s="57">
        <v>151</v>
      </c>
      <c r="B152" s="58">
        <f>PRRAS!C162</f>
        <v>151</v>
      </c>
      <c r="C152" s="58">
        <f>PRRAS!D162</f>
        <v>1952093</v>
      </c>
      <c r="D152" s="58">
        <f>PRRAS!E162</f>
        <v>1997590</v>
      </c>
      <c r="E152" s="58">
        <v>0</v>
      </c>
      <c r="F152" s="58">
        <v>0</v>
      </c>
      <c r="G152" s="59">
        <f t="shared" si="4"/>
        <v>898038.223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9086</v>
      </c>
      <c r="D154" s="58">
        <f>PRRAS!E164</f>
        <v>12882</v>
      </c>
      <c r="E154" s="58">
        <v>0</v>
      </c>
      <c r="F154" s="58">
        <v>0</v>
      </c>
      <c r="G154" s="59">
        <f t="shared" si="4"/>
        <v>5332.05</v>
      </c>
      <c r="H154" s="59">
        <f t="shared" si="5"/>
        <v>0</v>
      </c>
      <c r="I154" s="60">
        <v>0</v>
      </c>
    </row>
    <row r="155" spans="1:9" x14ac:dyDescent="0.2">
      <c r="A155" s="57">
        <v>151</v>
      </c>
      <c r="B155" s="58">
        <f>PRRAS!C165</f>
        <v>154</v>
      </c>
      <c r="C155" s="58">
        <f>PRRAS!D165</f>
        <v>40343</v>
      </c>
      <c r="D155" s="58">
        <f>PRRAS!E165</f>
        <v>45677</v>
      </c>
      <c r="E155" s="58">
        <v>0</v>
      </c>
      <c r="F155" s="58">
        <v>0</v>
      </c>
      <c r="G155" s="59">
        <f t="shared" si="4"/>
        <v>20281.338</v>
      </c>
      <c r="H155" s="59">
        <f t="shared" si="5"/>
        <v>0</v>
      </c>
      <c r="I155" s="60">
        <v>0</v>
      </c>
    </row>
    <row r="156" spans="1:9" x14ac:dyDescent="0.2">
      <c r="A156" s="57">
        <v>151</v>
      </c>
      <c r="B156" s="58">
        <f>PRRAS!C166</f>
        <v>155</v>
      </c>
      <c r="C156" s="58">
        <f>PRRAS!D166</f>
        <v>105465</v>
      </c>
      <c r="D156" s="58">
        <f>PRRAS!E166</f>
        <v>135247</v>
      </c>
      <c r="E156" s="58">
        <v>0</v>
      </c>
      <c r="F156" s="58">
        <v>0</v>
      </c>
      <c r="G156" s="59">
        <f t="shared" si="4"/>
        <v>58273.644999999997</v>
      </c>
      <c r="H156" s="59">
        <f t="shared" si="5"/>
        <v>0</v>
      </c>
      <c r="I156" s="60">
        <v>0</v>
      </c>
    </row>
    <row r="157" spans="1:9" x14ac:dyDescent="0.2">
      <c r="A157" s="57">
        <v>151</v>
      </c>
      <c r="B157" s="58">
        <f>PRRAS!C167</f>
        <v>156</v>
      </c>
      <c r="C157" s="58">
        <f>PRRAS!D167</f>
        <v>345020</v>
      </c>
      <c r="D157" s="58">
        <f>PRRAS!E167</f>
        <v>353882</v>
      </c>
      <c r="E157" s="58">
        <v>0</v>
      </c>
      <c r="F157" s="58">
        <v>0</v>
      </c>
      <c r="G157" s="59">
        <f t="shared" si="4"/>
        <v>164234.304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310919</v>
      </c>
      <c r="D159" s="58">
        <f>PRRAS!E169</f>
        <v>318923</v>
      </c>
      <c r="E159" s="58">
        <v>0</v>
      </c>
      <c r="F159" s="58">
        <v>0</v>
      </c>
      <c r="G159" s="59">
        <f t="shared" si="4"/>
        <v>149904.87</v>
      </c>
      <c r="H159" s="59">
        <f t="shared" si="5"/>
        <v>0</v>
      </c>
      <c r="I159" s="60">
        <v>0</v>
      </c>
    </row>
    <row r="160" spans="1:9" x14ac:dyDescent="0.2">
      <c r="A160" s="57">
        <v>151</v>
      </c>
      <c r="B160" s="58">
        <f>PRRAS!C170</f>
        <v>159</v>
      </c>
      <c r="C160" s="58">
        <f>PRRAS!D170</f>
        <v>34101</v>
      </c>
      <c r="D160" s="58">
        <f>PRRAS!E170</f>
        <v>34959</v>
      </c>
      <c r="E160" s="58">
        <v>0</v>
      </c>
      <c r="F160" s="58">
        <v>0</v>
      </c>
      <c r="G160" s="59">
        <f t="shared" si="4"/>
        <v>16539.021000000001</v>
      </c>
      <c r="H160" s="59">
        <f t="shared" si="5"/>
        <v>0</v>
      </c>
      <c r="I160" s="60">
        <v>0</v>
      </c>
    </row>
    <row r="161" spans="1:9" x14ac:dyDescent="0.2">
      <c r="A161" s="57">
        <v>151</v>
      </c>
      <c r="B161" s="58">
        <f>PRRAS!C171</f>
        <v>160</v>
      </c>
      <c r="C161" s="58">
        <f>PRRAS!D171</f>
        <v>537460</v>
      </c>
      <c r="D161" s="58">
        <f>PRRAS!E171</f>
        <v>509555</v>
      </c>
      <c r="E161" s="58">
        <v>0</v>
      </c>
      <c r="F161" s="58">
        <v>0</v>
      </c>
      <c r="G161" s="59">
        <f t="shared" si="4"/>
        <v>249051.2</v>
      </c>
      <c r="H161" s="59">
        <f t="shared" si="5"/>
        <v>0</v>
      </c>
      <c r="I161" s="60">
        <v>0</v>
      </c>
    </row>
    <row r="162" spans="1:9" x14ac:dyDescent="0.2">
      <c r="A162" s="57">
        <v>151</v>
      </c>
      <c r="B162" s="58">
        <f>PRRAS!C172</f>
        <v>161</v>
      </c>
      <c r="C162" s="58">
        <f>PRRAS!D172</f>
        <v>142332</v>
      </c>
      <c r="D162" s="58">
        <f>PRRAS!E172</f>
        <v>139219</v>
      </c>
      <c r="E162" s="58">
        <v>0</v>
      </c>
      <c r="F162" s="58">
        <v>0</v>
      </c>
      <c r="G162" s="59">
        <f t="shared" si="4"/>
        <v>67743.97</v>
      </c>
      <c r="H162" s="59">
        <f t="shared" si="5"/>
        <v>0</v>
      </c>
      <c r="I162" s="60">
        <v>0</v>
      </c>
    </row>
    <row r="163" spans="1:9" x14ac:dyDescent="0.2">
      <c r="A163" s="57">
        <v>151</v>
      </c>
      <c r="B163" s="58">
        <f>PRRAS!C173</f>
        <v>162</v>
      </c>
      <c r="C163" s="58">
        <f>PRRAS!D173</f>
        <v>16618</v>
      </c>
      <c r="D163" s="58">
        <f>PRRAS!E173</f>
        <v>23723</v>
      </c>
      <c r="E163" s="58">
        <v>0</v>
      </c>
      <c r="F163" s="58">
        <v>0</v>
      </c>
      <c r="G163" s="59">
        <f t="shared" si="4"/>
        <v>10378.368</v>
      </c>
      <c r="H163" s="59">
        <f t="shared" si="5"/>
        <v>0</v>
      </c>
      <c r="I163" s="60">
        <v>0</v>
      </c>
    </row>
    <row r="164" spans="1:9" x14ac:dyDescent="0.2">
      <c r="A164" s="57">
        <v>151</v>
      </c>
      <c r="B164" s="58">
        <f>PRRAS!C174</f>
        <v>163</v>
      </c>
      <c r="C164" s="58">
        <f>PRRAS!D174</f>
        <v>124355</v>
      </c>
      <c r="D164" s="58">
        <f>PRRAS!E174</f>
        <v>110568</v>
      </c>
      <c r="E164" s="58">
        <v>0</v>
      </c>
      <c r="F164" s="58">
        <v>0</v>
      </c>
      <c r="G164" s="59">
        <f t="shared" si="4"/>
        <v>56315.033000000003</v>
      </c>
      <c r="H164" s="59">
        <f t="shared" si="5"/>
        <v>0</v>
      </c>
      <c r="I164" s="60">
        <v>0</v>
      </c>
    </row>
    <row r="165" spans="1:9" x14ac:dyDescent="0.2">
      <c r="A165" s="57">
        <v>151</v>
      </c>
      <c r="B165" s="58">
        <f>PRRAS!C175</f>
        <v>164</v>
      </c>
      <c r="C165" s="58">
        <f>PRRAS!D175</f>
        <v>1359</v>
      </c>
      <c r="D165" s="58">
        <f>PRRAS!E175</f>
        <v>4928</v>
      </c>
      <c r="E165" s="58">
        <v>0</v>
      </c>
      <c r="F165" s="58">
        <v>0</v>
      </c>
      <c r="G165" s="59">
        <f t="shared" si="4"/>
        <v>1839.26</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219462</v>
      </c>
      <c r="D167" s="58">
        <f>PRRAS!E177</f>
        <v>209822</v>
      </c>
      <c r="E167" s="58">
        <v>0</v>
      </c>
      <c r="F167" s="58">
        <v>0</v>
      </c>
      <c r="G167" s="59">
        <f t="shared" si="4"/>
        <v>106091.59600000001</v>
      </c>
      <c r="H167" s="59">
        <f t="shared" si="5"/>
        <v>0</v>
      </c>
      <c r="I167" s="60">
        <v>0</v>
      </c>
    </row>
    <row r="168" spans="1:9" x14ac:dyDescent="0.2">
      <c r="A168" s="57">
        <v>151</v>
      </c>
      <c r="B168" s="58">
        <f>PRRAS!C178</f>
        <v>167</v>
      </c>
      <c r="C168" s="58">
        <f>PRRAS!D178</f>
        <v>45723</v>
      </c>
      <c r="D168" s="58">
        <f>PRRAS!E178</f>
        <v>34572</v>
      </c>
      <c r="E168" s="58">
        <v>0</v>
      </c>
      <c r="F168" s="58">
        <v>0</v>
      </c>
      <c r="G168" s="59">
        <f t="shared" si="4"/>
        <v>19182.789000000001</v>
      </c>
      <c r="H168" s="59">
        <f t="shared" si="5"/>
        <v>0</v>
      </c>
      <c r="I168" s="60">
        <v>0</v>
      </c>
    </row>
    <row r="169" spans="1:9" x14ac:dyDescent="0.2">
      <c r="A169" s="57">
        <v>151</v>
      </c>
      <c r="B169" s="58">
        <f>PRRAS!C179</f>
        <v>168</v>
      </c>
      <c r="C169" s="58">
        <f>PRRAS!D179</f>
        <v>88342</v>
      </c>
      <c r="D169" s="58">
        <f>PRRAS!E179</f>
        <v>90037</v>
      </c>
      <c r="E169" s="58">
        <v>0</v>
      </c>
      <c r="F169" s="58">
        <v>0</v>
      </c>
      <c r="G169" s="59">
        <f t="shared" si="4"/>
        <v>45093.888000000006</v>
      </c>
      <c r="H169" s="59">
        <f t="shared" si="5"/>
        <v>0</v>
      </c>
      <c r="I169" s="60">
        <v>0</v>
      </c>
    </row>
    <row r="170" spans="1:9" x14ac:dyDescent="0.2">
      <c r="A170" s="57">
        <v>151</v>
      </c>
      <c r="B170" s="58">
        <f>PRRAS!C180</f>
        <v>169</v>
      </c>
      <c r="C170" s="58">
        <f>PRRAS!D180</f>
        <v>60409</v>
      </c>
      <c r="D170" s="58">
        <f>PRRAS!E180</f>
        <v>56034</v>
      </c>
      <c r="E170" s="58">
        <v>0</v>
      </c>
      <c r="F170" s="58">
        <v>0</v>
      </c>
      <c r="G170" s="59">
        <f t="shared" si="4"/>
        <v>29148.613000000001</v>
      </c>
      <c r="H170" s="59">
        <f t="shared" si="5"/>
        <v>0</v>
      </c>
      <c r="I170" s="60">
        <v>0</v>
      </c>
    </row>
    <row r="171" spans="1:9" x14ac:dyDescent="0.2">
      <c r="A171" s="57">
        <v>151</v>
      </c>
      <c r="B171" s="58">
        <f>PRRAS!C181</f>
        <v>170</v>
      </c>
      <c r="C171" s="58">
        <f>PRRAS!D181</f>
        <v>20016</v>
      </c>
      <c r="D171" s="58">
        <f>PRRAS!E181</f>
        <v>21859</v>
      </c>
      <c r="E171" s="58">
        <v>0</v>
      </c>
      <c r="F171" s="58">
        <v>0</v>
      </c>
      <c r="G171" s="59">
        <f t="shared" si="4"/>
        <v>10834.78</v>
      </c>
      <c r="H171" s="59">
        <f t="shared" si="5"/>
        <v>0</v>
      </c>
      <c r="I171" s="60">
        <v>0</v>
      </c>
    </row>
    <row r="172" spans="1:9" x14ac:dyDescent="0.2">
      <c r="A172" s="57">
        <v>151</v>
      </c>
      <c r="B172" s="58">
        <f>PRRAS!C182</f>
        <v>171</v>
      </c>
      <c r="C172" s="58">
        <f>PRRAS!D182</f>
        <v>4972</v>
      </c>
      <c r="D172" s="58">
        <f>PRRAS!E182</f>
        <v>5817</v>
      </c>
      <c r="E172" s="58">
        <v>0</v>
      </c>
      <c r="F172" s="58">
        <v>0</v>
      </c>
      <c r="G172" s="59">
        <f t="shared" si="4"/>
        <v>2839.6260000000002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1503</v>
      </c>
      <c r="E174" s="58">
        <v>0</v>
      </c>
      <c r="F174" s="58">
        <v>0</v>
      </c>
      <c r="G174" s="59">
        <f t="shared" si="4"/>
        <v>520.03800000000001</v>
      </c>
      <c r="H174" s="59">
        <f t="shared" si="5"/>
        <v>0</v>
      </c>
      <c r="I174" s="60">
        <v>0</v>
      </c>
    </row>
    <row r="175" spans="1:9" x14ac:dyDescent="0.2">
      <c r="A175" s="57">
        <v>151</v>
      </c>
      <c r="B175" s="58">
        <f>PRRAS!C185</f>
        <v>174</v>
      </c>
      <c r="C175" s="58">
        <f>PRRAS!D185</f>
        <v>113742</v>
      </c>
      <c r="D175" s="58">
        <f>PRRAS!E185</f>
        <v>124863</v>
      </c>
      <c r="E175" s="58">
        <v>0</v>
      </c>
      <c r="F175" s="58">
        <v>0</v>
      </c>
      <c r="G175" s="59">
        <f t="shared" si="4"/>
        <v>63243.431999999993</v>
      </c>
      <c r="H175" s="59">
        <f t="shared" si="5"/>
        <v>0</v>
      </c>
      <c r="I175" s="60">
        <v>0</v>
      </c>
    </row>
    <row r="176" spans="1:9" x14ac:dyDescent="0.2">
      <c r="A176" s="57">
        <v>151</v>
      </c>
      <c r="B176" s="58">
        <f>PRRAS!C186</f>
        <v>175</v>
      </c>
      <c r="C176" s="58">
        <f>PRRAS!D186</f>
        <v>10853</v>
      </c>
      <c r="D176" s="58">
        <f>PRRAS!E186</f>
        <v>19801</v>
      </c>
      <c r="E176" s="58">
        <v>0</v>
      </c>
      <c r="F176" s="58">
        <v>0</v>
      </c>
      <c r="G176" s="59">
        <f t="shared" si="4"/>
        <v>8829.625</v>
      </c>
      <c r="H176" s="59">
        <f t="shared" si="5"/>
        <v>0</v>
      </c>
      <c r="I176" s="60">
        <v>0</v>
      </c>
    </row>
    <row r="177" spans="1:9" x14ac:dyDescent="0.2">
      <c r="A177" s="57">
        <v>151</v>
      </c>
      <c r="B177" s="58">
        <f>PRRAS!C187</f>
        <v>176</v>
      </c>
      <c r="C177" s="58">
        <f>PRRAS!D187</f>
        <v>16367</v>
      </c>
      <c r="D177" s="58">
        <f>PRRAS!E187</f>
        <v>29218</v>
      </c>
      <c r="E177" s="58">
        <v>0</v>
      </c>
      <c r="F177" s="58">
        <v>0</v>
      </c>
      <c r="G177" s="59">
        <f t="shared" si="4"/>
        <v>13165.328</v>
      </c>
      <c r="H177" s="59">
        <f t="shared" si="5"/>
        <v>0</v>
      </c>
      <c r="I177" s="60">
        <v>0</v>
      </c>
    </row>
    <row r="178" spans="1:9" x14ac:dyDescent="0.2">
      <c r="A178" s="57">
        <v>151</v>
      </c>
      <c r="B178" s="58">
        <f>PRRAS!C188</f>
        <v>177</v>
      </c>
      <c r="C178" s="58">
        <f>PRRAS!D188</f>
        <v>0</v>
      </c>
      <c r="D178" s="58">
        <f>PRRAS!E188</f>
        <v>21606</v>
      </c>
      <c r="E178" s="58">
        <v>0</v>
      </c>
      <c r="F178" s="58">
        <v>0</v>
      </c>
      <c r="G178" s="59">
        <f t="shared" si="4"/>
        <v>7648.5239999999994</v>
      </c>
      <c r="H178" s="59">
        <f t="shared" si="5"/>
        <v>0</v>
      </c>
      <c r="I178" s="60">
        <v>0</v>
      </c>
    </row>
    <row r="179" spans="1:9" x14ac:dyDescent="0.2">
      <c r="A179" s="57">
        <v>151</v>
      </c>
      <c r="B179" s="58">
        <f>PRRAS!C189</f>
        <v>178</v>
      </c>
      <c r="C179" s="58">
        <f>PRRAS!D189</f>
        <v>6238</v>
      </c>
      <c r="D179" s="58">
        <f>PRRAS!E189</f>
        <v>6330</v>
      </c>
      <c r="E179" s="58">
        <v>0</v>
      </c>
      <c r="F179" s="58">
        <v>0</v>
      </c>
      <c r="G179" s="59">
        <f t="shared" si="4"/>
        <v>3363.8440000000001</v>
      </c>
      <c r="H179" s="59">
        <f t="shared" si="5"/>
        <v>0</v>
      </c>
      <c r="I179" s="60">
        <v>0</v>
      </c>
    </row>
    <row r="180" spans="1:9" x14ac:dyDescent="0.2">
      <c r="A180" s="57">
        <v>151</v>
      </c>
      <c r="B180" s="58">
        <f>PRRAS!C190</f>
        <v>179</v>
      </c>
      <c r="C180" s="58">
        <f>PRRAS!D190</f>
        <v>4770</v>
      </c>
      <c r="D180" s="58">
        <f>PRRAS!E190</f>
        <v>0</v>
      </c>
      <c r="E180" s="58">
        <v>0</v>
      </c>
      <c r="F180" s="58">
        <v>0</v>
      </c>
      <c r="G180" s="59">
        <f t="shared" si="4"/>
        <v>853.82999999999993</v>
      </c>
      <c r="H180" s="59">
        <f t="shared" si="5"/>
        <v>0</v>
      </c>
      <c r="I180" s="60">
        <v>0</v>
      </c>
    </row>
    <row r="181" spans="1:9" x14ac:dyDescent="0.2">
      <c r="A181" s="57">
        <v>151</v>
      </c>
      <c r="B181" s="58">
        <f>PRRAS!C191</f>
        <v>180</v>
      </c>
      <c r="C181" s="58">
        <f>PRRAS!D191</f>
        <v>11435</v>
      </c>
      <c r="D181" s="58">
        <f>PRRAS!E191</f>
        <v>8749</v>
      </c>
      <c r="E181" s="58">
        <v>0</v>
      </c>
      <c r="F181" s="58">
        <v>0</v>
      </c>
      <c r="G181" s="59">
        <f t="shared" si="4"/>
        <v>5207.9399999999996</v>
      </c>
      <c r="H181" s="59">
        <f t="shared" si="5"/>
        <v>0</v>
      </c>
      <c r="I181" s="60">
        <v>0</v>
      </c>
    </row>
    <row r="182" spans="1:9" x14ac:dyDescent="0.2">
      <c r="A182" s="57">
        <v>151</v>
      </c>
      <c r="B182" s="58">
        <f>PRRAS!C192</f>
        <v>181</v>
      </c>
      <c r="C182" s="58">
        <f>PRRAS!D192</f>
        <v>8487</v>
      </c>
      <c r="D182" s="58">
        <f>PRRAS!E192</f>
        <v>18670</v>
      </c>
      <c r="E182" s="58">
        <v>0</v>
      </c>
      <c r="F182" s="58">
        <v>0</v>
      </c>
      <c r="G182" s="59">
        <f t="shared" si="4"/>
        <v>8294.6869999999999</v>
      </c>
      <c r="H182" s="59">
        <f t="shared" si="5"/>
        <v>0</v>
      </c>
      <c r="I182" s="60">
        <v>0</v>
      </c>
    </row>
    <row r="183" spans="1:9" x14ac:dyDescent="0.2">
      <c r="A183" s="57">
        <v>151</v>
      </c>
      <c r="B183" s="58">
        <f>PRRAS!C193</f>
        <v>182</v>
      </c>
      <c r="C183" s="58">
        <f>PRRAS!D193</f>
        <v>29739</v>
      </c>
      <c r="D183" s="58">
        <f>PRRAS!E193</f>
        <v>12131</v>
      </c>
      <c r="E183" s="58">
        <v>0</v>
      </c>
      <c r="F183" s="58">
        <v>0</v>
      </c>
      <c r="G183" s="59">
        <f t="shared" si="4"/>
        <v>9828.1819999999989</v>
      </c>
      <c r="H183" s="59">
        <f t="shared" si="5"/>
        <v>0</v>
      </c>
      <c r="I183" s="60">
        <v>0</v>
      </c>
    </row>
    <row r="184" spans="1:9" x14ac:dyDescent="0.2">
      <c r="A184" s="57">
        <v>151</v>
      </c>
      <c r="B184" s="58">
        <f>PRRAS!C194</f>
        <v>183</v>
      </c>
      <c r="C184" s="58">
        <f>PRRAS!D194</f>
        <v>25853</v>
      </c>
      <c r="D184" s="58">
        <f>PRRAS!E194</f>
        <v>8358</v>
      </c>
      <c r="E184" s="58">
        <v>0</v>
      </c>
      <c r="F184" s="58">
        <v>0</v>
      </c>
      <c r="G184" s="59">
        <f t="shared" si="4"/>
        <v>7790.1269999999995</v>
      </c>
      <c r="H184" s="59">
        <f t="shared" si="5"/>
        <v>0</v>
      </c>
      <c r="I184" s="60">
        <v>0</v>
      </c>
    </row>
    <row r="185" spans="1:9" x14ac:dyDescent="0.2">
      <c r="A185" s="57">
        <v>151</v>
      </c>
      <c r="B185" s="58">
        <f>PRRAS!C195</f>
        <v>184</v>
      </c>
      <c r="C185" s="58">
        <f>PRRAS!D195</f>
        <v>6292</v>
      </c>
      <c r="D185" s="58">
        <f>PRRAS!E195</f>
        <v>4149</v>
      </c>
      <c r="E185" s="58">
        <v>0</v>
      </c>
      <c r="F185" s="58">
        <v>0</v>
      </c>
      <c r="G185" s="59">
        <f t="shared" si="4"/>
        <v>2684.56</v>
      </c>
      <c r="H185" s="59">
        <f t="shared" si="5"/>
        <v>0</v>
      </c>
      <c r="I185" s="60">
        <v>0</v>
      </c>
    </row>
    <row r="186" spans="1:9" x14ac:dyDescent="0.2">
      <c r="A186" s="57">
        <v>151</v>
      </c>
      <c r="B186" s="58">
        <f>PRRAS!C196</f>
        <v>185</v>
      </c>
      <c r="C186" s="58">
        <f>PRRAS!D196</f>
        <v>55632</v>
      </c>
      <c r="D186" s="58">
        <f>PRRAS!E196</f>
        <v>31502</v>
      </c>
      <c r="E186" s="58">
        <v>0</v>
      </c>
      <c r="F186" s="58">
        <v>0</v>
      </c>
      <c r="G186" s="59">
        <f t="shared" si="4"/>
        <v>21947.66</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1220</v>
      </c>
      <c r="D188" s="58">
        <f>PRRAS!E198</f>
        <v>1180</v>
      </c>
      <c r="E188" s="58">
        <v>0</v>
      </c>
      <c r="F188" s="58">
        <v>0</v>
      </c>
      <c r="G188" s="59">
        <f t="shared" si="4"/>
        <v>669.46</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1200</v>
      </c>
      <c r="D190" s="58">
        <f>PRRAS!E200</f>
        <v>1200</v>
      </c>
      <c r="E190" s="58">
        <v>0</v>
      </c>
      <c r="F190" s="58">
        <v>0</v>
      </c>
      <c r="G190" s="59">
        <f t="shared" si="4"/>
        <v>680.4</v>
      </c>
      <c r="H190" s="59">
        <f t="shared" si="5"/>
        <v>0</v>
      </c>
      <c r="I190" s="60">
        <v>0</v>
      </c>
    </row>
    <row r="191" spans="1:9" x14ac:dyDescent="0.2">
      <c r="A191" s="57">
        <v>151</v>
      </c>
      <c r="B191" s="58">
        <f>PRRAS!C201</f>
        <v>190</v>
      </c>
      <c r="C191" s="58">
        <f>PRRAS!D201</f>
        <v>11747</v>
      </c>
      <c r="D191" s="58">
        <f>PRRAS!E201</f>
        <v>16432</v>
      </c>
      <c r="E191" s="58">
        <v>0</v>
      </c>
      <c r="F191" s="58">
        <v>0</v>
      </c>
      <c r="G191" s="59">
        <f t="shared" si="4"/>
        <v>8476.09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41465</v>
      </c>
      <c r="D193" s="58">
        <f>PRRAS!E203</f>
        <v>12690</v>
      </c>
      <c r="E193" s="58">
        <v>0</v>
      </c>
      <c r="F193" s="58">
        <v>0</v>
      </c>
      <c r="G193" s="59">
        <f t="shared" si="4"/>
        <v>12834.24</v>
      </c>
      <c r="H193" s="59">
        <f t="shared" si="5"/>
        <v>0</v>
      </c>
      <c r="I193" s="60">
        <v>0</v>
      </c>
    </row>
    <row r="194" spans="1:9" x14ac:dyDescent="0.2">
      <c r="A194" s="57">
        <v>151</v>
      </c>
      <c r="B194" s="58">
        <f>PRRAS!C204</f>
        <v>193</v>
      </c>
      <c r="C194" s="58">
        <f>PRRAS!D204</f>
        <v>2265</v>
      </c>
      <c r="D194" s="58">
        <f>PRRAS!E204</f>
        <v>5212</v>
      </c>
      <c r="E194" s="58">
        <v>0</v>
      </c>
      <c r="F194" s="58">
        <v>0</v>
      </c>
      <c r="G194" s="59">
        <f t="shared" ref="G194:G257" si="6">(B194/1000)*(C194*1+D194*2)</f>
        <v>2448.9769999999999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2245</v>
      </c>
      <c r="E200" s="58">
        <v>0</v>
      </c>
      <c r="F200" s="58">
        <v>0</v>
      </c>
      <c r="G200" s="59">
        <f t="shared" si="6"/>
        <v>893.51</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2245</v>
      </c>
      <c r="E203" s="58">
        <v>0</v>
      </c>
      <c r="F203" s="58">
        <v>0</v>
      </c>
      <c r="G203" s="59">
        <f t="shared" si="6"/>
        <v>906.98</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2265</v>
      </c>
      <c r="D208" s="58">
        <f>PRRAS!E218</f>
        <v>2967</v>
      </c>
      <c r="E208" s="58">
        <v>0</v>
      </c>
      <c r="F208" s="58">
        <v>0</v>
      </c>
      <c r="G208" s="59">
        <f t="shared" si="6"/>
        <v>1697.193</v>
      </c>
      <c r="H208" s="59">
        <f t="shared" si="7"/>
        <v>0</v>
      </c>
      <c r="I208" s="60">
        <v>0</v>
      </c>
    </row>
    <row r="209" spans="1:9" x14ac:dyDescent="0.2">
      <c r="A209" s="57">
        <v>151</v>
      </c>
      <c r="B209" s="58">
        <f>PRRAS!C219</f>
        <v>208</v>
      </c>
      <c r="C209" s="58">
        <f>PRRAS!D219</f>
        <v>2265</v>
      </c>
      <c r="D209" s="58">
        <f>PRRAS!E219</f>
        <v>2762</v>
      </c>
      <c r="E209" s="58">
        <v>0</v>
      </c>
      <c r="F209" s="58">
        <v>0</v>
      </c>
      <c r="G209" s="59">
        <f t="shared" si="6"/>
        <v>1620.1119999999999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205</v>
      </c>
      <c r="E211" s="58">
        <v>0</v>
      </c>
      <c r="F211" s="58">
        <v>0</v>
      </c>
      <c r="G211" s="59">
        <f t="shared" si="6"/>
        <v>86.1</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2000</v>
      </c>
      <c r="E258" s="58">
        <v>0</v>
      </c>
      <c r="F258" s="58">
        <v>0</v>
      </c>
      <c r="G258" s="59">
        <f t="shared" ref="G258:G321" si="8">(B258/1000)*(C258*1+D258*2)</f>
        <v>1028</v>
      </c>
      <c r="H258" s="59">
        <f t="shared" ref="H258:H321" si="9">ABS(C258-ROUND(C258,0))+ABS(D258-ROUND(D258,0))</f>
        <v>0</v>
      </c>
      <c r="I258" s="60">
        <v>0</v>
      </c>
    </row>
    <row r="259" spans="1:9" x14ac:dyDescent="0.2">
      <c r="A259" s="57">
        <v>151</v>
      </c>
      <c r="B259" s="58">
        <f>PRRAS!C269</f>
        <v>258</v>
      </c>
      <c r="C259" s="58">
        <f>PRRAS!D269</f>
        <v>0</v>
      </c>
      <c r="D259" s="58">
        <f>PRRAS!E269</f>
        <v>2000</v>
      </c>
      <c r="E259" s="58">
        <v>0</v>
      </c>
      <c r="F259" s="58">
        <v>0</v>
      </c>
      <c r="G259" s="59">
        <f t="shared" si="8"/>
        <v>1032</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2000</v>
      </c>
      <c r="E261" s="58">
        <v>0</v>
      </c>
      <c r="F261" s="58">
        <v>0</v>
      </c>
      <c r="G261" s="59">
        <f t="shared" si="8"/>
        <v>1040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2991732</v>
      </c>
      <c r="D282" s="58">
        <f>PRRAS!E292</f>
        <v>3062045</v>
      </c>
      <c r="E282" s="58">
        <v>0</v>
      </c>
      <c r="F282" s="58">
        <v>0</v>
      </c>
      <c r="G282" s="59">
        <f t="shared" si="8"/>
        <v>2561545.9820000003</v>
      </c>
      <c r="H282" s="59">
        <f t="shared" si="9"/>
        <v>0</v>
      </c>
      <c r="I282" s="60">
        <v>0</v>
      </c>
    </row>
    <row r="283" spans="1:9" x14ac:dyDescent="0.2">
      <c r="A283" s="57">
        <v>151</v>
      </c>
      <c r="B283" s="58">
        <f>PRRAS!C293</f>
        <v>282</v>
      </c>
      <c r="C283" s="58">
        <f>PRRAS!D293</f>
        <v>105126</v>
      </c>
      <c r="D283" s="58">
        <f>PRRAS!E293</f>
        <v>592221</v>
      </c>
      <c r="E283" s="58">
        <v>0</v>
      </c>
      <c r="F283" s="58">
        <v>0</v>
      </c>
      <c r="G283" s="59">
        <f t="shared" si="8"/>
        <v>363658.17599999998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5492</v>
      </c>
      <c r="D286" s="58">
        <f>PRRAS!E296</f>
        <v>0</v>
      </c>
      <c r="E286" s="58">
        <v>0</v>
      </c>
      <c r="F286" s="58">
        <v>0</v>
      </c>
      <c r="G286" s="59">
        <f t="shared" si="8"/>
        <v>1565.2199999999998</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794</v>
      </c>
      <c r="D288" s="58">
        <f>PRRAS!E298</f>
        <v>720</v>
      </c>
      <c r="E288" s="58">
        <v>0</v>
      </c>
      <c r="F288" s="58">
        <v>0</v>
      </c>
      <c r="G288" s="59">
        <f t="shared" si="8"/>
        <v>641.1579999999999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2218</v>
      </c>
      <c r="D290" s="58">
        <f>PRRAS!E301</f>
        <v>2000</v>
      </c>
      <c r="E290" s="58">
        <v>0</v>
      </c>
      <c r="F290" s="58">
        <v>0</v>
      </c>
      <c r="G290" s="59">
        <f t="shared" si="8"/>
        <v>1797.002</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2218</v>
      </c>
      <c r="D303" s="58">
        <f>PRRAS!E314</f>
        <v>2000</v>
      </c>
      <c r="E303" s="58">
        <v>0</v>
      </c>
      <c r="F303" s="58">
        <v>0</v>
      </c>
      <c r="G303" s="59">
        <f t="shared" si="8"/>
        <v>1877.836</v>
      </c>
      <c r="H303" s="59">
        <f t="shared" si="9"/>
        <v>0</v>
      </c>
      <c r="I303" s="60">
        <v>0</v>
      </c>
    </row>
    <row r="304" spans="1:9" x14ac:dyDescent="0.2">
      <c r="A304" s="57">
        <v>151</v>
      </c>
      <c r="B304" s="58">
        <f>PRRAS!C315</f>
        <v>303</v>
      </c>
      <c r="C304" s="58">
        <f>PRRAS!D315</f>
        <v>2218</v>
      </c>
      <c r="D304" s="58">
        <f>PRRAS!E315</f>
        <v>0</v>
      </c>
      <c r="E304" s="58">
        <v>0</v>
      </c>
      <c r="F304" s="58">
        <v>0</v>
      </c>
      <c r="G304" s="59">
        <f t="shared" si="8"/>
        <v>672.05399999999997</v>
      </c>
      <c r="H304" s="59">
        <f t="shared" si="9"/>
        <v>0</v>
      </c>
      <c r="I304" s="60">
        <v>0</v>
      </c>
    </row>
    <row r="305" spans="1:9" x14ac:dyDescent="0.2">
      <c r="A305" s="57">
        <v>151</v>
      </c>
      <c r="B305" s="58">
        <f>PRRAS!C316</f>
        <v>304</v>
      </c>
      <c r="C305" s="58">
        <f>PRRAS!D316</f>
        <v>2218</v>
      </c>
      <c r="D305" s="58">
        <f>PRRAS!E316</f>
        <v>0</v>
      </c>
      <c r="E305" s="58">
        <v>0</v>
      </c>
      <c r="F305" s="58">
        <v>0</v>
      </c>
      <c r="G305" s="59">
        <f t="shared" si="8"/>
        <v>674.27199999999993</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2000</v>
      </c>
      <c r="E309" s="58">
        <v>0</v>
      </c>
      <c r="F309" s="58">
        <v>0</v>
      </c>
      <c r="G309" s="59">
        <f t="shared" si="8"/>
        <v>1232</v>
      </c>
      <c r="H309" s="59">
        <f t="shared" si="9"/>
        <v>0</v>
      </c>
      <c r="I309" s="60">
        <v>0</v>
      </c>
    </row>
    <row r="310" spans="1:9" x14ac:dyDescent="0.2">
      <c r="A310" s="57">
        <v>151</v>
      </c>
      <c r="B310" s="58">
        <f>PRRAS!C321</f>
        <v>309</v>
      </c>
      <c r="C310" s="58">
        <f>PRRAS!D321</f>
        <v>0</v>
      </c>
      <c r="D310" s="58">
        <f>PRRAS!E321</f>
        <v>2000</v>
      </c>
      <c r="E310" s="58">
        <v>0</v>
      </c>
      <c r="F310" s="58">
        <v>0</v>
      </c>
      <c r="G310" s="59">
        <f t="shared" si="8"/>
        <v>1236</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58134</v>
      </c>
      <c r="D342" s="58">
        <f>PRRAS!E353</f>
        <v>699045</v>
      </c>
      <c r="E342" s="58">
        <v>0</v>
      </c>
      <c r="F342" s="58">
        <v>0</v>
      </c>
      <c r="G342" s="59">
        <f t="shared" si="10"/>
        <v>496572.38400000002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58134</v>
      </c>
      <c r="D355" s="58">
        <f>PRRAS!E366</f>
        <v>221718</v>
      </c>
      <c r="E355" s="58">
        <v>0</v>
      </c>
      <c r="F355" s="58">
        <v>0</v>
      </c>
      <c r="G355" s="59">
        <f t="shared" si="10"/>
        <v>177555.78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56497</v>
      </c>
      <c r="D361" s="58">
        <f>PRRAS!E372</f>
        <v>216425</v>
      </c>
      <c r="E361" s="58">
        <v>0</v>
      </c>
      <c r="F361" s="58">
        <v>0</v>
      </c>
      <c r="G361" s="59">
        <f t="shared" si="10"/>
        <v>176164.91999999998</v>
      </c>
      <c r="H361" s="59">
        <f t="shared" si="11"/>
        <v>0</v>
      </c>
      <c r="I361" s="60">
        <v>0</v>
      </c>
    </row>
    <row r="362" spans="1:9" x14ac:dyDescent="0.2">
      <c r="A362" s="57">
        <v>151</v>
      </c>
      <c r="B362" s="58">
        <f>PRRAS!C373</f>
        <v>361</v>
      </c>
      <c r="C362" s="58">
        <f>PRRAS!D373</f>
        <v>47373</v>
      </c>
      <c r="D362" s="58">
        <f>PRRAS!E373</f>
        <v>170520</v>
      </c>
      <c r="E362" s="58">
        <v>0</v>
      </c>
      <c r="F362" s="58">
        <v>0</v>
      </c>
      <c r="G362" s="59">
        <f t="shared" si="10"/>
        <v>140217.09299999999</v>
      </c>
      <c r="H362" s="59">
        <f t="shared" si="11"/>
        <v>0</v>
      </c>
      <c r="I362" s="60">
        <v>0</v>
      </c>
    </row>
    <row r="363" spans="1:9" x14ac:dyDescent="0.2">
      <c r="A363" s="57">
        <v>151</v>
      </c>
      <c r="B363" s="58">
        <f>PRRAS!C374</f>
        <v>362</v>
      </c>
      <c r="C363" s="58">
        <f>PRRAS!D374</f>
        <v>3961</v>
      </c>
      <c r="D363" s="58">
        <f>PRRAS!E374</f>
        <v>24780</v>
      </c>
      <c r="E363" s="58">
        <v>0</v>
      </c>
      <c r="F363" s="58">
        <v>0</v>
      </c>
      <c r="G363" s="59">
        <f t="shared" si="10"/>
        <v>19374.601999999999</v>
      </c>
      <c r="H363" s="59">
        <f t="shared" si="11"/>
        <v>0</v>
      </c>
      <c r="I363" s="60">
        <v>0</v>
      </c>
    </row>
    <row r="364" spans="1:9" x14ac:dyDescent="0.2">
      <c r="A364" s="57">
        <v>151</v>
      </c>
      <c r="B364" s="58">
        <f>PRRAS!C375</f>
        <v>363</v>
      </c>
      <c r="C364" s="58">
        <f>PRRAS!D375</f>
        <v>0</v>
      </c>
      <c r="D364" s="58">
        <f>PRRAS!E375</f>
        <v>21125</v>
      </c>
      <c r="E364" s="58">
        <v>0</v>
      </c>
      <c r="F364" s="58">
        <v>0</v>
      </c>
      <c r="G364" s="59">
        <f t="shared" si="10"/>
        <v>15336.75</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1500</v>
      </c>
      <c r="D366" s="58">
        <f>PRRAS!E377</f>
        <v>0</v>
      </c>
      <c r="E366" s="58">
        <v>0</v>
      </c>
      <c r="F366" s="58">
        <v>0</v>
      </c>
      <c r="G366" s="59">
        <f t="shared" si="10"/>
        <v>547.5</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3663</v>
      </c>
      <c r="D368" s="58">
        <f>PRRAS!E379</f>
        <v>0</v>
      </c>
      <c r="E368" s="58">
        <v>0</v>
      </c>
      <c r="F368" s="58">
        <v>0</v>
      </c>
      <c r="G368" s="59">
        <f t="shared" si="10"/>
        <v>1344.3209999999999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1637</v>
      </c>
      <c r="D375" s="58">
        <f>PRRAS!E386</f>
        <v>5293</v>
      </c>
      <c r="E375" s="58">
        <v>0</v>
      </c>
      <c r="F375" s="58">
        <v>0</v>
      </c>
      <c r="G375" s="59">
        <f t="shared" si="10"/>
        <v>4571.402</v>
      </c>
      <c r="H375" s="59">
        <f t="shared" si="11"/>
        <v>0</v>
      </c>
      <c r="I375" s="60">
        <v>0</v>
      </c>
    </row>
    <row r="376" spans="1:9" x14ac:dyDescent="0.2">
      <c r="A376" s="57">
        <v>151</v>
      </c>
      <c r="B376" s="58">
        <f>PRRAS!C387</f>
        <v>375</v>
      </c>
      <c r="C376" s="58">
        <f>PRRAS!D387</f>
        <v>1637</v>
      </c>
      <c r="D376" s="58">
        <f>PRRAS!E387</f>
        <v>5293</v>
      </c>
      <c r="E376" s="58">
        <v>0</v>
      </c>
      <c r="F376" s="58">
        <v>0</v>
      </c>
      <c r="G376" s="59">
        <f t="shared" si="10"/>
        <v>4583.625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477327</v>
      </c>
      <c r="E394" s="58">
        <v>0</v>
      </c>
      <c r="F394" s="58">
        <v>0</v>
      </c>
      <c r="G394" s="59">
        <f t="shared" si="12"/>
        <v>375179.022</v>
      </c>
      <c r="H394" s="59">
        <f t="shared" si="13"/>
        <v>0</v>
      </c>
      <c r="I394" s="60">
        <v>0</v>
      </c>
    </row>
    <row r="395" spans="1:9" x14ac:dyDescent="0.2">
      <c r="A395" s="57">
        <v>151</v>
      </c>
      <c r="B395" s="58">
        <f>PRRAS!C406</f>
        <v>394</v>
      </c>
      <c r="C395" s="58">
        <f>PRRAS!D406</f>
        <v>0</v>
      </c>
      <c r="D395" s="58">
        <f>PRRAS!E406</f>
        <v>477327</v>
      </c>
      <c r="E395" s="58">
        <v>0</v>
      </c>
      <c r="F395" s="58">
        <v>0</v>
      </c>
      <c r="G395" s="59">
        <f t="shared" si="12"/>
        <v>376133.67600000004</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55916</v>
      </c>
      <c r="D400" s="58">
        <f>PRRAS!E411</f>
        <v>697045</v>
      </c>
      <c r="E400" s="58">
        <v>0</v>
      </c>
      <c r="F400" s="58">
        <v>0</v>
      </c>
      <c r="G400" s="59">
        <f t="shared" si="12"/>
        <v>578552.39400000009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720</v>
      </c>
      <c r="E403" s="58">
        <v>0</v>
      </c>
      <c r="F403" s="58">
        <v>0</v>
      </c>
      <c r="G403" s="59">
        <f t="shared" si="12"/>
        <v>578.88</v>
      </c>
      <c r="H403" s="59">
        <f t="shared" si="13"/>
        <v>0</v>
      </c>
      <c r="I403" s="60">
        <v>0</v>
      </c>
    </row>
    <row r="404" spans="1:9" x14ac:dyDescent="0.2">
      <c r="A404" s="57">
        <v>151</v>
      </c>
      <c r="B404" s="58">
        <f>PRRAS!C415</f>
        <v>403</v>
      </c>
      <c r="C404" s="58">
        <f>PRRAS!D415</f>
        <v>3099076</v>
      </c>
      <c r="D404" s="58">
        <f>PRRAS!E415</f>
        <v>3656266</v>
      </c>
      <c r="E404" s="58">
        <v>0</v>
      </c>
      <c r="F404" s="58">
        <v>0</v>
      </c>
      <c r="G404" s="59">
        <f t="shared" si="12"/>
        <v>4195878.0240000002</v>
      </c>
      <c r="H404" s="59">
        <f t="shared" si="13"/>
        <v>0</v>
      </c>
      <c r="I404" s="60">
        <v>0</v>
      </c>
    </row>
    <row r="405" spans="1:9" x14ac:dyDescent="0.2">
      <c r="A405" s="57">
        <v>151</v>
      </c>
      <c r="B405" s="58">
        <f>PRRAS!C416</f>
        <v>404</v>
      </c>
      <c r="C405" s="58">
        <f>PRRAS!D416</f>
        <v>3049866</v>
      </c>
      <c r="D405" s="58">
        <f>PRRAS!E416</f>
        <v>3761090</v>
      </c>
      <c r="E405" s="58">
        <v>0</v>
      </c>
      <c r="F405" s="58">
        <v>0</v>
      </c>
      <c r="G405" s="59">
        <f t="shared" si="12"/>
        <v>4271106.5840000007</v>
      </c>
      <c r="H405" s="59">
        <f t="shared" si="13"/>
        <v>0</v>
      </c>
      <c r="I405" s="60">
        <v>0</v>
      </c>
    </row>
    <row r="406" spans="1:9" x14ac:dyDescent="0.2">
      <c r="A406" s="57">
        <v>151</v>
      </c>
      <c r="B406" s="58">
        <f>PRRAS!C417</f>
        <v>405</v>
      </c>
      <c r="C406" s="58">
        <f>PRRAS!D417</f>
        <v>49210</v>
      </c>
      <c r="D406" s="58">
        <f>PRRAS!E417</f>
        <v>0</v>
      </c>
      <c r="E406" s="58">
        <v>0</v>
      </c>
      <c r="F406" s="58">
        <v>0</v>
      </c>
      <c r="G406" s="59">
        <f t="shared" si="12"/>
        <v>19930.050000000003</v>
      </c>
      <c r="H406" s="59">
        <f t="shared" si="13"/>
        <v>0</v>
      </c>
      <c r="I406" s="60">
        <v>0</v>
      </c>
    </row>
    <row r="407" spans="1:9" x14ac:dyDescent="0.2">
      <c r="A407" s="57">
        <v>151</v>
      </c>
      <c r="B407" s="58">
        <f>PRRAS!C418</f>
        <v>406</v>
      </c>
      <c r="C407" s="58">
        <f>PRRAS!D418</f>
        <v>0</v>
      </c>
      <c r="D407" s="58">
        <f>PRRAS!E418</f>
        <v>104824</v>
      </c>
      <c r="E407" s="58">
        <v>0</v>
      </c>
      <c r="F407" s="58">
        <v>0</v>
      </c>
      <c r="G407" s="59">
        <f t="shared" si="12"/>
        <v>85117.088000000003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5492</v>
      </c>
      <c r="D409" s="58">
        <f>PRRAS!E420</f>
        <v>0</v>
      </c>
      <c r="E409" s="58">
        <v>0</v>
      </c>
      <c r="F409" s="58">
        <v>0</v>
      </c>
      <c r="G409" s="59">
        <f t="shared" si="12"/>
        <v>2240.7359999999999</v>
      </c>
      <c r="H409" s="59">
        <f t="shared" si="13"/>
        <v>0</v>
      </c>
      <c r="I409" s="60">
        <v>0</v>
      </c>
    </row>
    <row r="410" spans="1:9" x14ac:dyDescent="0.2">
      <c r="A410" s="57">
        <v>151</v>
      </c>
      <c r="B410" s="58">
        <f>PRRAS!C421</f>
        <v>409</v>
      </c>
      <c r="C410" s="58">
        <f>PRRAS!D421</f>
        <v>0</v>
      </c>
      <c r="D410" s="58">
        <f>PRRAS!E421</f>
        <v>720</v>
      </c>
      <c r="E410" s="58">
        <v>0</v>
      </c>
      <c r="F410" s="58">
        <v>0</v>
      </c>
      <c r="G410" s="59">
        <f t="shared" si="12"/>
        <v>588.95999999999992</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43719</v>
      </c>
      <c r="E628" s="58">
        <v>0</v>
      </c>
      <c r="F628" s="58">
        <v>0</v>
      </c>
      <c r="G628" s="59">
        <f t="shared" si="18"/>
        <v>54823.625999999997</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3099076</v>
      </c>
      <c r="D630" s="58">
        <f>PRRAS!E642</f>
        <v>3656266</v>
      </c>
      <c r="E630" s="58">
        <v>0</v>
      </c>
      <c r="F630" s="58">
        <v>0</v>
      </c>
      <c r="G630" s="59">
        <f t="shared" si="18"/>
        <v>6548901.432</v>
      </c>
      <c r="H630" s="59">
        <f t="shared" si="19"/>
        <v>0</v>
      </c>
      <c r="I630" s="60">
        <v>0</v>
      </c>
    </row>
    <row r="631" spans="1:9" x14ac:dyDescent="0.2">
      <c r="A631" s="57">
        <v>151</v>
      </c>
      <c r="B631" s="58">
        <f>PRRAS!C643</f>
        <v>630</v>
      </c>
      <c r="C631" s="58">
        <f>PRRAS!D643</f>
        <v>3049866</v>
      </c>
      <c r="D631" s="58">
        <f>PRRAS!E643</f>
        <v>3761090</v>
      </c>
      <c r="E631" s="58">
        <v>0</v>
      </c>
      <c r="F631" s="58">
        <v>0</v>
      </c>
      <c r="G631" s="59">
        <f t="shared" si="18"/>
        <v>6660388.9800000004</v>
      </c>
      <c r="H631" s="59">
        <f t="shared" si="19"/>
        <v>0</v>
      </c>
      <c r="I631" s="60">
        <v>0</v>
      </c>
    </row>
    <row r="632" spans="1:9" x14ac:dyDescent="0.2">
      <c r="A632" s="57">
        <v>151</v>
      </c>
      <c r="B632" s="58">
        <f>PRRAS!C644</f>
        <v>631</v>
      </c>
      <c r="C632" s="58">
        <f>PRRAS!D644</f>
        <v>49210</v>
      </c>
      <c r="D632" s="58">
        <f>PRRAS!E644</f>
        <v>0</v>
      </c>
      <c r="E632" s="58">
        <v>0</v>
      </c>
      <c r="F632" s="58">
        <v>0</v>
      </c>
      <c r="G632" s="59">
        <f t="shared" si="18"/>
        <v>31051.510000000002</v>
      </c>
      <c r="H632" s="59">
        <f t="shared" si="19"/>
        <v>0</v>
      </c>
      <c r="I632" s="60">
        <v>0</v>
      </c>
    </row>
    <row r="633" spans="1:9" x14ac:dyDescent="0.2">
      <c r="A633" s="57">
        <v>151</v>
      </c>
      <c r="B633" s="58">
        <f>PRRAS!C645</f>
        <v>632</v>
      </c>
      <c r="C633" s="58">
        <f>PRRAS!D645</f>
        <v>0</v>
      </c>
      <c r="D633" s="58">
        <f>PRRAS!E645</f>
        <v>104824</v>
      </c>
      <c r="E633" s="58">
        <v>0</v>
      </c>
      <c r="F633" s="58">
        <v>0</v>
      </c>
      <c r="G633" s="59">
        <f t="shared" si="18"/>
        <v>132497.53599999999</v>
      </c>
      <c r="H633" s="59">
        <f t="shared" si="19"/>
        <v>0</v>
      </c>
      <c r="I633" s="60">
        <v>0</v>
      </c>
    </row>
    <row r="634" spans="1:9" x14ac:dyDescent="0.2">
      <c r="A634" s="57">
        <v>151</v>
      </c>
      <c r="B634" s="58">
        <f>PRRAS!C646</f>
        <v>633</v>
      </c>
      <c r="C634" s="58">
        <f>PRRAS!D646</f>
        <v>0</v>
      </c>
      <c r="D634" s="58">
        <f>PRRAS!E646</f>
        <v>43719</v>
      </c>
      <c r="E634" s="58">
        <v>0</v>
      </c>
      <c r="F634" s="58">
        <v>0</v>
      </c>
      <c r="G634" s="59">
        <f t="shared" si="18"/>
        <v>55348.254000000001</v>
      </c>
      <c r="H634" s="59">
        <f t="shared" si="19"/>
        <v>0</v>
      </c>
      <c r="I634" s="60">
        <v>0</v>
      </c>
    </row>
    <row r="635" spans="1:9" x14ac:dyDescent="0.2">
      <c r="A635" s="57">
        <v>151</v>
      </c>
      <c r="B635" s="58">
        <f>PRRAS!C647</f>
        <v>634</v>
      </c>
      <c r="C635" s="58">
        <f>PRRAS!D647</f>
        <v>5492</v>
      </c>
      <c r="D635" s="58">
        <f>PRRAS!E647</f>
        <v>0</v>
      </c>
      <c r="E635" s="58">
        <v>0</v>
      </c>
      <c r="F635" s="58">
        <v>0</v>
      </c>
      <c r="G635" s="59">
        <f t="shared" si="18"/>
        <v>3481.9279999999999</v>
      </c>
      <c r="H635" s="59">
        <f t="shared" si="19"/>
        <v>0</v>
      </c>
      <c r="I635" s="60">
        <v>0</v>
      </c>
    </row>
    <row r="636" spans="1:9" x14ac:dyDescent="0.2">
      <c r="A636" s="57">
        <v>151</v>
      </c>
      <c r="B636" s="58">
        <f>PRRAS!C648</f>
        <v>635</v>
      </c>
      <c r="C636" s="58">
        <f>PRRAS!D648</f>
        <v>43718</v>
      </c>
      <c r="D636" s="58">
        <f>PRRAS!E648</f>
        <v>0</v>
      </c>
      <c r="E636" s="58">
        <v>0</v>
      </c>
      <c r="F636" s="58">
        <v>0</v>
      </c>
      <c r="G636" s="59">
        <f t="shared" si="18"/>
        <v>27760.93</v>
      </c>
      <c r="H636" s="59">
        <f t="shared" si="19"/>
        <v>0</v>
      </c>
      <c r="I636" s="60">
        <v>0</v>
      </c>
    </row>
    <row r="637" spans="1:9" x14ac:dyDescent="0.2">
      <c r="A637" s="57">
        <v>151</v>
      </c>
      <c r="B637" s="58">
        <f>PRRAS!C649</f>
        <v>636</v>
      </c>
      <c r="C637" s="58">
        <f>PRRAS!D649</f>
        <v>0</v>
      </c>
      <c r="D637" s="58">
        <f>PRRAS!E649</f>
        <v>61105</v>
      </c>
      <c r="E637" s="58">
        <v>0</v>
      </c>
      <c r="F637" s="58">
        <v>0</v>
      </c>
      <c r="G637" s="59">
        <f t="shared" si="18"/>
        <v>77725.56</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15035</v>
      </c>
      <c r="D639" s="58">
        <f>PRRAS!E652</f>
        <v>60856</v>
      </c>
      <c r="E639" s="58">
        <v>0</v>
      </c>
      <c r="F639" s="58">
        <v>0</v>
      </c>
      <c r="G639" s="59">
        <f t="shared" si="18"/>
        <v>87244.585999999996</v>
      </c>
      <c r="H639" s="59">
        <f t="shared" si="19"/>
        <v>0</v>
      </c>
      <c r="I639" s="60">
        <v>0</v>
      </c>
    </row>
    <row r="640" spans="1:9" x14ac:dyDescent="0.2">
      <c r="A640" s="57">
        <v>151</v>
      </c>
      <c r="B640" s="58">
        <f>PRRAS!C653</f>
        <v>639</v>
      </c>
      <c r="C640" s="58">
        <f>PRRAS!D653</f>
        <v>403876</v>
      </c>
      <c r="D640" s="58">
        <f>PRRAS!E653</f>
        <v>2306224</v>
      </c>
      <c r="E640" s="58">
        <v>0</v>
      </c>
      <c r="F640" s="58">
        <v>0</v>
      </c>
      <c r="G640" s="59">
        <f t="shared" si="18"/>
        <v>3205431.0359999998</v>
      </c>
      <c r="H640" s="59">
        <f t="shared" si="19"/>
        <v>0</v>
      </c>
      <c r="I640" s="60">
        <v>0</v>
      </c>
    </row>
    <row r="641" spans="1:9" x14ac:dyDescent="0.2">
      <c r="A641" s="57">
        <v>151</v>
      </c>
      <c r="B641" s="58">
        <f>PRRAS!C654</f>
        <v>640</v>
      </c>
      <c r="C641" s="58">
        <f>PRRAS!D654</f>
        <v>358055</v>
      </c>
      <c r="D641" s="58">
        <f>PRRAS!E654</f>
        <v>2360290</v>
      </c>
      <c r="E641" s="58">
        <v>0</v>
      </c>
      <c r="F641" s="58">
        <v>0</v>
      </c>
      <c r="G641" s="59">
        <f t="shared" si="18"/>
        <v>3250326.4</v>
      </c>
      <c r="H641" s="59">
        <f t="shared" si="19"/>
        <v>0</v>
      </c>
      <c r="I641" s="60">
        <v>0</v>
      </c>
    </row>
    <row r="642" spans="1:9" x14ac:dyDescent="0.2">
      <c r="A642" s="57">
        <v>151</v>
      </c>
      <c r="B642" s="58">
        <f>PRRAS!C655</f>
        <v>641</v>
      </c>
      <c r="C642" s="58">
        <f>PRRAS!D655</f>
        <v>60856</v>
      </c>
      <c r="D642" s="58">
        <f>PRRAS!E655</f>
        <v>6790</v>
      </c>
      <c r="E642" s="58">
        <v>0</v>
      </c>
      <c r="F642" s="58">
        <v>0</v>
      </c>
      <c r="G642" s="59">
        <f t="shared" ref="G642:G705" si="20">(B642/1000)*(C642*1+D642*2)</f>
        <v>47713.476000000002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30</v>
      </c>
      <c r="D644" s="58">
        <f>PRRAS!E657</f>
        <v>32</v>
      </c>
      <c r="E644" s="58">
        <v>0</v>
      </c>
      <c r="F644" s="58">
        <v>0</v>
      </c>
      <c r="G644" s="59">
        <f t="shared" si="20"/>
        <v>60.442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20</v>
      </c>
      <c r="D646" s="58">
        <f>PRRAS!E659</f>
        <v>20</v>
      </c>
      <c r="E646" s="58">
        <v>0</v>
      </c>
      <c r="F646" s="58">
        <v>0</v>
      </c>
      <c r="G646" s="59">
        <f t="shared" si="20"/>
        <v>38.700000000000003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20000</v>
      </c>
      <c r="D651" s="58">
        <f>PRRAS!E664</f>
        <v>0</v>
      </c>
      <c r="E651" s="58">
        <v>0</v>
      </c>
      <c r="F651" s="58">
        <v>0</v>
      </c>
      <c r="G651" s="59">
        <f t="shared" si="20"/>
        <v>13000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7314</v>
      </c>
      <c r="E659" s="58">
        <v>0</v>
      </c>
      <c r="F659" s="58">
        <v>0</v>
      </c>
      <c r="G659" s="59">
        <f t="shared" si="20"/>
        <v>9625.2240000000002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2530740</v>
      </c>
      <c r="D665" s="58">
        <f>PRRAS!E678</f>
        <v>2586942</v>
      </c>
      <c r="E665" s="58">
        <v>0</v>
      </c>
      <c r="F665" s="58">
        <v>0</v>
      </c>
      <c r="G665" s="59">
        <f t="shared" si="20"/>
        <v>5115870.3360000001</v>
      </c>
      <c r="H665" s="59">
        <f t="shared" si="21"/>
        <v>0</v>
      </c>
      <c r="I665" s="60">
        <v>0</v>
      </c>
    </row>
    <row r="666" spans="1:9" x14ac:dyDescent="0.2">
      <c r="A666" s="57">
        <v>151</v>
      </c>
      <c r="B666" s="58">
        <f>PRRAS!C679</f>
        <v>665</v>
      </c>
      <c r="C666" s="58">
        <f>PRRAS!D679</f>
        <v>129780</v>
      </c>
      <c r="D666" s="58">
        <f>PRRAS!E679</f>
        <v>53786</v>
      </c>
      <c r="E666" s="58">
        <v>0</v>
      </c>
      <c r="F666" s="58">
        <v>0</v>
      </c>
      <c r="G666" s="59">
        <f t="shared" si="20"/>
        <v>157839.08000000002</v>
      </c>
      <c r="H666" s="59">
        <f t="shared" si="21"/>
        <v>0</v>
      </c>
      <c r="I666" s="60">
        <v>0</v>
      </c>
    </row>
    <row r="667" spans="1:9" x14ac:dyDescent="0.2">
      <c r="A667" s="57">
        <v>151</v>
      </c>
      <c r="B667" s="58">
        <f>PRRAS!C680</f>
        <v>666</v>
      </c>
      <c r="C667" s="58">
        <f>PRRAS!D680</f>
        <v>0</v>
      </c>
      <c r="D667" s="58">
        <f>PRRAS!E680</f>
        <v>33000</v>
      </c>
      <c r="E667" s="58">
        <v>0</v>
      </c>
      <c r="F667" s="58">
        <v>0</v>
      </c>
      <c r="G667" s="59">
        <f t="shared" si="20"/>
        <v>43956</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3123</v>
      </c>
      <c r="E671" s="58">
        <v>0</v>
      </c>
      <c r="F671" s="58">
        <v>0</v>
      </c>
      <c r="G671" s="59">
        <f t="shared" si="20"/>
        <v>4184.8200000000006</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382446</v>
      </c>
      <c r="E673" s="58">
        <v>0</v>
      </c>
      <c r="F673" s="58">
        <v>0</v>
      </c>
      <c r="G673" s="59">
        <f t="shared" si="20"/>
        <v>514007.42400000006</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97921</v>
      </c>
      <c r="D685" s="58">
        <f>PRRAS!E698</f>
        <v>107986</v>
      </c>
      <c r="E685" s="58">
        <v>0</v>
      </c>
      <c r="F685" s="58">
        <v>0</v>
      </c>
      <c r="G685" s="59">
        <f t="shared" si="20"/>
        <v>214702.81200000001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28669</v>
      </c>
      <c r="E688" s="58">
        <v>0</v>
      </c>
      <c r="F688" s="58">
        <v>0</v>
      </c>
      <c r="G688" s="59">
        <f t="shared" si="20"/>
        <v>39391.206000000006</v>
      </c>
      <c r="H688" s="59">
        <f t="shared" si="21"/>
        <v>0</v>
      </c>
      <c r="I688" s="60">
        <v>0</v>
      </c>
    </row>
    <row r="689" spans="1:9" x14ac:dyDescent="0.2">
      <c r="A689" s="57">
        <v>151</v>
      </c>
      <c r="B689" s="58">
        <f>PRRAS!C702</f>
        <v>688</v>
      </c>
      <c r="C689" s="58">
        <f>PRRAS!D702</f>
        <v>12561</v>
      </c>
      <c r="D689" s="58">
        <f>PRRAS!E702</f>
        <v>14021</v>
      </c>
      <c r="E689" s="58">
        <v>0</v>
      </c>
      <c r="F689" s="58">
        <v>0</v>
      </c>
      <c r="G689" s="59">
        <f t="shared" si="20"/>
        <v>27934.863999999998</v>
      </c>
      <c r="H689" s="59">
        <f t="shared" si="21"/>
        <v>0</v>
      </c>
      <c r="I689" s="60">
        <v>0</v>
      </c>
    </row>
    <row r="690" spans="1:9" x14ac:dyDescent="0.2">
      <c r="A690" s="57">
        <v>151</v>
      </c>
      <c r="B690" s="58">
        <f>PRRAS!C703</f>
        <v>689</v>
      </c>
      <c r="C690" s="58">
        <f>PRRAS!D703</f>
        <v>0</v>
      </c>
      <c r="D690" s="58">
        <f>PRRAS!E703</f>
        <v>0</v>
      </c>
      <c r="E690" s="58">
        <v>0</v>
      </c>
      <c r="F690" s="58">
        <v>0</v>
      </c>
      <c r="G690" s="59">
        <f t="shared" si="20"/>
        <v>0</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11435</v>
      </c>
      <c r="D692" s="58">
        <f>PRRAS!E705</f>
        <v>6125</v>
      </c>
      <c r="E692" s="58">
        <v>0</v>
      </c>
      <c r="F692" s="58">
        <v>0</v>
      </c>
      <c r="G692" s="59">
        <f t="shared" si="20"/>
        <v>16366.334999999999</v>
      </c>
      <c r="H692" s="59">
        <f t="shared" si="21"/>
        <v>0</v>
      </c>
      <c r="I692" s="60">
        <v>0</v>
      </c>
    </row>
    <row r="693" spans="1:9" x14ac:dyDescent="0.2">
      <c r="A693" s="57">
        <v>151</v>
      </c>
      <c r="B693" s="58">
        <f>PRRAS!C706</f>
        <v>692</v>
      </c>
      <c r="C693" s="58">
        <f>PRRAS!D706</f>
        <v>4649</v>
      </c>
      <c r="D693" s="58">
        <f>PRRAS!E706</f>
        <v>5377</v>
      </c>
      <c r="E693" s="58">
        <v>0</v>
      </c>
      <c r="F693" s="58">
        <v>0</v>
      </c>
      <c r="G693" s="59">
        <f t="shared" si="20"/>
        <v>10658.875999999998</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1220</v>
      </c>
      <c r="D698" s="58">
        <f>PRRAS!E711</f>
        <v>1180</v>
      </c>
      <c r="E698" s="58">
        <v>0</v>
      </c>
      <c r="F698" s="58">
        <v>0</v>
      </c>
      <c r="G698" s="59">
        <f t="shared" si="20"/>
        <v>2495.2599999999998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2245</v>
      </c>
      <c r="E714" s="58">
        <v>0</v>
      </c>
      <c r="F714" s="58">
        <v>0</v>
      </c>
      <c r="G714" s="59">
        <f t="shared" si="22"/>
        <v>3201.37</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2347387</v>
      </c>
      <c r="D977" s="63">
        <f>Bil!E12</f>
        <v>2903489</v>
      </c>
      <c r="E977" s="63">
        <v>0</v>
      </c>
      <c r="F977" s="63">
        <v>0</v>
      </c>
      <c r="G977" s="64">
        <f t="shared" ref="G977:G1040" si="32">B977/1000*C977+B977/500*D977</f>
        <v>8154.3649999999998</v>
      </c>
      <c r="H977" s="64">
        <f t="shared" si="31"/>
        <v>0</v>
      </c>
      <c r="I977" s="65"/>
    </row>
    <row r="978" spans="1:9" x14ac:dyDescent="0.2">
      <c r="A978" s="57">
        <v>152</v>
      </c>
      <c r="B978" s="58">
        <f>Bil!C13</f>
        <v>2</v>
      </c>
      <c r="C978" s="58">
        <f>Bil!D13</f>
        <v>2035976</v>
      </c>
      <c r="D978" s="58">
        <f>Bil!E13</f>
        <v>2633283</v>
      </c>
      <c r="E978" s="58">
        <v>0</v>
      </c>
      <c r="F978" s="58">
        <v>0</v>
      </c>
      <c r="G978" s="59">
        <f t="shared" si="32"/>
        <v>14605.083999999999</v>
      </c>
      <c r="H978" s="59">
        <f t="shared" si="31"/>
        <v>0</v>
      </c>
      <c r="I978" s="60"/>
    </row>
    <row r="979" spans="1:9" x14ac:dyDescent="0.2">
      <c r="A979" s="57">
        <v>152</v>
      </c>
      <c r="B979" s="58">
        <f>Bil!C14</f>
        <v>3</v>
      </c>
      <c r="C979" s="58">
        <f>Bil!D14</f>
        <v>15816</v>
      </c>
      <c r="D979" s="58">
        <f>Bil!E14</f>
        <v>15816</v>
      </c>
      <c r="E979" s="58">
        <v>0</v>
      </c>
      <c r="F979" s="58">
        <v>0</v>
      </c>
      <c r="G979" s="59">
        <f t="shared" si="32"/>
        <v>142.34399999999999</v>
      </c>
      <c r="H979" s="59">
        <f t="shared" si="31"/>
        <v>0</v>
      </c>
      <c r="I979" s="60"/>
    </row>
    <row r="980" spans="1:9" x14ac:dyDescent="0.2">
      <c r="A980" s="57">
        <v>152</v>
      </c>
      <c r="B980" s="58">
        <f>Bil!C15</f>
        <v>4</v>
      </c>
      <c r="C980" s="58">
        <f>Bil!D15</f>
        <v>15816</v>
      </c>
      <c r="D980" s="58">
        <f>Bil!E15</f>
        <v>15816</v>
      </c>
      <c r="E980" s="58">
        <v>0</v>
      </c>
      <c r="F980" s="58">
        <v>0</v>
      </c>
      <c r="G980" s="59">
        <f t="shared" si="32"/>
        <v>189.792</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2000160</v>
      </c>
      <c r="D983" s="58">
        <f>Bil!E18</f>
        <v>2585119</v>
      </c>
      <c r="E983" s="58">
        <v>0</v>
      </c>
      <c r="F983" s="58">
        <v>0</v>
      </c>
      <c r="G983" s="59">
        <f t="shared" si="32"/>
        <v>50192.786</v>
      </c>
      <c r="H983" s="59">
        <f t="shared" si="31"/>
        <v>0</v>
      </c>
      <c r="I983" s="60"/>
    </row>
    <row r="984" spans="1:9" x14ac:dyDescent="0.2">
      <c r="A984" s="57">
        <v>152</v>
      </c>
      <c r="B984" s="58">
        <f>Bil!C19</f>
        <v>8</v>
      </c>
      <c r="C984" s="58">
        <f>Bil!D19</f>
        <v>1828830</v>
      </c>
      <c r="D984" s="58">
        <f>Bil!E19</f>
        <v>2280305</v>
      </c>
      <c r="E984" s="58">
        <v>0</v>
      </c>
      <c r="F984" s="58">
        <v>0</v>
      </c>
      <c r="G984" s="59">
        <f t="shared" si="32"/>
        <v>51115.519999999997</v>
      </c>
      <c r="H984" s="59">
        <f t="shared" si="31"/>
        <v>0</v>
      </c>
      <c r="I984" s="60"/>
    </row>
    <row r="985" spans="1:9" x14ac:dyDescent="0.2">
      <c r="A985" s="57">
        <v>152</v>
      </c>
      <c r="B985" s="58">
        <f>Bil!C20</f>
        <v>9</v>
      </c>
      <c r="C985" s="58">
        <f>Bil!D20</f>
        <v>58840</v>
      </c>
      <c r="D985" s="58">
        <f>Bil!E20</f>
        <v>58840</v>
      </c>
      <c r="E985" s="58">
        <v>0</v>
      </c>
      <c r="F985" s="58">
        <v>0</v>
      </c>
      <c r="G985" s="59">
        <f t="shared" si="32"/>
        <v>1588.6799999999998</v>
      </c>
      <c r="H985" s="59">
        <f t="shared" si="31"/>
        <v>0</v>
      </c>
      <c r="I985" s="60"/>
    </row>
    <row r="986" spans="1:9" x14ac:dyDescent="0.2">
      <c r="A986" s="57">
        <v>152</v>
      </c>
      <c r="B986" s="58">
        <f>Bil!C21</f>
        <v>10</v>
      </c>
      <c r="C986" s="58">
        <f>Bil!D21</f>
        <v>3557438</v>
      </c>
      <c r="D986" s="58">
        <f>Bil!E21</f>
        <v>4054766</v>
      </c>
      <c r="E986" s="58">
        <v>0</v>
      </c>
      <c r="F986" s="58">
        <v>0</v>
      </c>
      <c r="G986" s="59">
        <f t="shared" si="32"/>
        <v>116669.70000000001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1787448</v>
      </c>
      <c r="D989" s="58">
        <f>Bil!E24</f>
        <v>1833301</v>
      </c>
      <c r="E989" s="58">
        <v>0</v>
      </c>
      <c r="F989" s="58">
        <v>0</v>
      </c>
      <c r="G989" s="59">
        <f t="shared" si="32"/>
        <v>70902.649999999994</v>
      </c>
      <c r="H989" s="59">
        <f t="shared" si="31"/>
        <v>0</v>
      </c>
      <c r="I989" s="60"/>
    </row>
    <row r="990" spans="1:9" x14ac:dyDescent="0.2">
      <c r="A990" s="57">
        <v>152</v>
      </c>
      <c r="B990" s="58">
        <f>Bil!C25</f>
        <v>14</v>
      </c>
      <c r="C990" s="58">
        <f>Bil!D25</f>
        <v>72522</v>
      </c>
      <c r="D990" s="58">
        <f>Bil!E25</f>
        <v>235288</v>
      </c>
      <c r="E990" s="58">
        <v>0</v>
      </c>
      <c r="F990" s="58">
        <v>0</v>
      </c>
      <c r="G990" s="59">
        <f t="shared" si="32"/>
        <v>7603.3720000000003</v>
      </c>
      <c r="H990" s="59">
        <f t="shared" si="31"/>
        <v>0</v>
      </c>
      <c r="I990" s="60"/>
    </row>
    <row r="991" spans="1:9" x14ac:dyDescent="0.2">
      <c r="A991" s="57">
        <v>152</v>
      </c>
      <c r="B991" s="58">
        <f>Bil!C26</f>
        <v>15</v>
      </c>
      <c r="C991" s="58">
        <f>Bil!D26</f>
        <v>389810</v>
      </c>
      <c r="D991" s="58">
        <f>Bil!E26</f>
        <v>514636</v>
      </c>
      <c r="E991" s="58">
        <v>0</v>
      </c>
      <c r="F991" s="58">
        <v>0</v>
      </c>
      <c r="G991" s="59">
        <f t="shared" si="32"/>
        <v>21286.23</v>
      </c>
      <c r="H991" s="59">
        <f t="shared" si="31"/>
        <v>0</v>
      </c>
      <c r="I991" s="60"/>
    </row>
    <row r="992" spans="1:9" x14ac:dyDescent="0.2">
      <c r="A992" s="57">
        <v>152</v>
      </c>
      <c r="B992" s="58">
        <f>Bil!C27</f>
        <v>16</v>
      </c>
      <c r="C992" s="58">
        <f>Bil!D27</f>
        <v>34566</v>
      </c>
      <c r="D992" s="58">
        <f>Bil!E27</f>
        <v>30608</v>
      </c>
      <c r="E992" s="58">
        <v>0</v>
      </c>
      <c r="F992" s="58">
        <v>0</v>
      </c>
      <c r="G992" s="59">
        <f t="shared" si="32"/>
        <v>1532.5120000000002</v>
      </c>
      <c r="H992" s="59">
        <f t="shared" si="31"/>
        <v>0</v>
      </c>
      <c r="I992" s="60"/>
    </row>
    <row r="993" spans="1:9" x14ac:dyDescent="0.2">
      <c r="A993" s="57">
        <v>152</v>
      </c>
      <c r="B993" s="58">
        <f>Bil!C28</f>
        <v>17</v>
      </c>
      <c r="C993" s="58">
        <f>Bil!D28</f>
        <v>4099</v>
      </c>
      <c r="D993" s="58">
        <f>Bil!E28</f>
        <v>25224</v>
      </c>
      <c r="E993" s="58">
        <v>0</v>
      </c>
      <c r="F993" s="58">
        <v>0</v>
      </c>
      <c r="G993" s="59">
        <f t="shared" si="32"/>
        <v>927.29900000000009</v>
      </c>
      <c r="H993" s="59">
        <f t="shared" si="31"/>
        <v>0</v>
      </c>
      <c r="I993" s="60"/>
    </row>
    <row r="994" spans="1:9" x14ac:dyDescent="0.2">
      <c r="A994" s="57">
        <v>152</v>
      </c>
      <c r="B994" s="58">
        <f>Bil!C29</f>
        <v>18</v>
      </c>
      <c r="C994" s="58">
        <f>Bil!D29</f>
        <v>11956</v>
      </c>
      <c r="D994" s="58">
        <f>Bil!E29</f>
        <v>11956</v>
      </c>
      <c r="E994" s="58">
        <v>0</v>
      </c>
      <c r="F994" s="58">
        <v>0</v>
      </c>
      <c r="G994" s="59">
        <f t="shared" si="32"/>
        <v>645.62399999999991</v>
      </c>
      <c r="H994" s="59">
        <f t="shared" si="31"/>
        <v>0</v>
      </c>
      <c r="I994" s="60"/>
    </row>
    <row r="995" spans="1:9" x14ac:dyDescent="0.2">
      <c r="A995" s="57">
        <v>152</v>
      </c>
      <c r="B995" s="58">
        <f>Bil!C30</f>
        <v>19</v>
      </c>
      <c r="C995" s="58">
        <f>Bil!D30</f>
        <v>22949</v>
      </c>
      <c r="D995" s="58">
        <f>Bil!E30</f>
        <v>22949</v>
      </c>
      <c r="E995" s="58">
        <v>0</v>
      </c>
      <c r="F995" s="58">
        <v>0</v>
      </c>
      <c r="G995" s="59">
        <f t="shared" si="32"/>
        <v>1308.0930000000001</v>
      </c>
      <c r="H995" s="59">
        <f t="shared" si="31"/>
        <v>0</v>
      </c>
      <c r="I995" s="60"/>
    </row>
    <row r="996" spans="1:9" x14ac:dyDescent="0.2">
      <c r="A996" s="57">
        <v>152</v>
      </c>
      <c r="B996" s="58">
        <f>Bil!C31</f>
        <v>20</v>
      </c>
      <c r="C996" s="58">
        <f>Bil!D31</f>
        <v>45137</v>
      </c>
      <c r="D996" s="58">
        <f>Bil!E31</f>
        <v>45137</v>
      </c>
      <c r="E996" s="58">
        <v>0</v>
      </c>
      <c r="F996" s="58">
        <v>0</v>
      </c>
      <c r="G996" s="59">
        <f t="shared" si="32"/>
        <v>2708.2200000000003</v>
      </c>
      <c r="H996" s="59">
        <f t="shared" si="31"/>
        <v>0</v>
      </c>
      <c r="I996" s="60"/>
    </row>
    <row r="997" spans="1:9" x14ac:dyDescent="0.2">
      <c r="A997" s="57">
        <v>152</v>
      </c>
      <c r="B997" s="58">
        <f>Bil!C32</f>
        <v>21</v>
      </c>
      <c r="C997" s="58">
        <f>Bil!D32</f>
        <v>109189</v>
      </c>
      <c r="D997" s="58">
        <f>Bil!E32</f>
        <v>108826</v>
      </c>
      <c r="E997" s="58">
        <v>0</v>
      </c>
      <c r="F997" s="58">
        <v>0</v>
      </c>
      <c r="G997" s="59">
        <f t="shared" si="32"/>
        <v>6863.6610000000001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545184</v>
      </c>
      <c r="D999" s="58">
        <f>Bil!E34</f>
        <v>524048</v>
      </c>
      <c r="E999" s="58">
        <v>0</v>
      </c>
      <c r="F999" s="58">
        <v>0</v>
      </c>
      <c r="G999" s="59">
        <f t="shared" si="32"/>
        <v>36645.440000000002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95336</v>
      </c>
      <c r="D1006" s="58">
        <f>Bil!E41</f>
        <v>66054</v>
      </c>
      <c r="E1006" s="58">
        <v>0</v>
      </c>
      <c r="F1006" s="58">
        <v>0</v>
      </c>
      <c r="G1006" s="59">
        <f t="shared" si="32"/>
        <v>6823.32</v>
      </c>
      <c r="H1006" s="59">
        <f t="shared" si="31"/>
        <v>0</v>
      </c>
      <c r="I1006" s="60"/>
    </row>
    <row r="1007" spans="1:9" x14ac:dyDescent="0.2">
      <c r="A1007" s="57">
        <v>152</v>
      </c>
      <c r="B1007" s="58">
        <f>Bil!C42</f>
        <v>31</v>
      </c>
      <c r="C1007" s="58">
        <f>Bil!D42</f>
        <v>141772</v>
      </c>
      <c r="D1007" s="58">
        <f>Bil!E42</f>
        <v>198653</v>
      </c>
      <c r="E1007" s="58">
        <v>0</v>
      </c>
      <c r="F1007" s="58">
        <v>0</v>
      </c>
      <c r="G1007" s="59">
        <f t="shared" si="32"/>
        <v>16711.418000000001</v>
      </c>
      <c r="H1007" s="59">
        <f t="shared" si="31"/>
        <v>0</v>
      </c>
      <c r="I1007" s="60"/>
    </row>
    <row r="1008" spans="1:9" x14ac:dyDescent="0.2">
      <c r="A1008" s="57">
        <v>152</v>
      </c>
      <c r="B1008" s="58">
        <f>Bil!C43</f>
        <v>32</v>
      </c>
      <c r="C1008" s="58">
        <f>Bil!D43</f>
        <v>64000</v>
      </c>
      <c r="D1008" s="58">
        <f>Bil!E43</f>
        <v>0</v>
      </c>
      <c r="E1008" s="58">
        <v>0</v>
      </c>
      <c r="F1008" s="58">
        <v>0</v>
      </c>
      <c r="G1008" s="59">
        <f t="shared" si="32"/>
        <v>2048</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110436</v>
      </c>
      <c r="D1011" s="58">
        <f>Bil!E46</f>
        <v>132599</v>
      </c>
      <c r="E1011" s="58">
        <v>0</v>
      </c>
      <c r="F1011" s="58">
        <v>0</v>
      </c>
      <c r="G1011" s="59">
        <f t="shared" si="32"/>
        <v>13147.19</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3472</v>
      </c>
      <c r="D1016" s="58">
        <f>Bil!E51</f>
        <v>3472</v>
      </c>
      <c r="E1016" s="58">
        <v>0</v>
      </c>
      <c r="F1016" s="58">
        <v>0</v>
      </c>
      <c r="G1016" s="59">
        <f t="shared" si="32"/>
        <v>416.64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5000</v>
      </c>
      <c r="D1018" s="58">
        <f>Bil!E53</f>
        <v>5000</v>
      </c>
      <c r="E1018" s="58">
        <v>0</v>
      </c>
      <c r="F1018" s="58">
        <v>0</v>
      </c>
      <c r="G1018" s="59">
        <f t="shared" si="32"/>
        <v>630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3660</v>
      </c>
      <c r="D1020" s="58">
        <f>Bil!E55</f>
        <v>3660</v>
      </c>
      <c r="E1020" s="58">
        <v>0</v>
      </c>
      <c r="F1020" s="58">
        <v>0</v>
      </c>
      <c r="G1020" s="59">
        <f t="shared" si="32"/>
        <v>483.12</v>
      </c>
      <c r="H1020" s="59">
        <f t="shared" si="31"/>
        <v>0</v>
      </c>
      <c r="I1020" s="60"/>
    </row>
    <row r="1021" spans="1:9" x14ac:dyDescent="0.2">
      <c r="A1021" s="57">
        <v>152</v>
      </c>
      <c r="B1021" s="58">
        <f>Bil!C56</f>
        <v>45</v>
      </c>
      <c r="C1021" s="58">
        <f>Bil!D56</f>
        <v>5188</v>
      </c>
      <c r="D1021" s="58">
        <f>Bil!E56</f>
        <v>5188</v>
      </c>
      <c r="E1021" s="58">
        <v>0</v>
      </c>
      <c r="F1021" s="58">
        <v>0</v>
      </c>
      <c r="G1021" s="59">
        <f t="shared" si="32"/>
        <v>700.37999999999988</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74213</v>
      </c>
      <c r="D1025" s="58">
        <f>Bil!E60</f>
        <v>74705</v>
      </c>
      <c r="E1025" s="58">
        <v>0</v>
      </c>
      <c r="F1025" s="58">
        <v>0</v>
      </c>
      <c r="G1025" s="59">
        <f t="shared" si="32"/>
        <v>10957.527</v>
      </c>
      <c r="H1025" s="59">
        <f t="shared" si="31"/>
        <v>0</v>
      </c>
      <c r="I1025" s="60"/>
    </row>
    <row r="1026" spans="1:9" x14ac:dyDescent="0.2">
      <c r="A1026" s="57">
        <v>152</v>
      </c>
      <c r="B1026" s="58">
        <f>Bil!C61</f>
        <v>50</v>
      </c>
      <c r="C1026" s="58">
        <f>Bil!D61</f>
        <v>74213</v>
      </c>
      <c r="D1026" s="58">
        <f>Bil!E61</f>
        <v>74705</v>
      </c>
      <c r="E1026" s="58">
        <v>0</v>
      </c>
      <c r="F1026" s="58">
        <v>0</v>
      </c>
      <c r="G1026" s="59">
        <f t="shared" si="32"/>
        <v>11181.15</v>
      </c>
      <c r="H1026" s="59">
        <f t="shared" ref="H1026:H1089" si="33">ABS(C1026-ROUND(C1026,0))+ABS(D1026-ROUND(D1026,0))</f>
        <v>0</v>
      </c>
      <c r="I1026" s="60"/>
    </row>
    <row r="1027" spans="1:9" x14ac:dyDescent="0.2">
      <c r="A1027" s="57">
        <v>152</v>
      </c>
      <c r="B1027" s="58">
        <f>Bil!C62</f>
        <v>51</v>
      </c>
      <c r="C1027" s="58">
        <f>Bil!D62</f>
        <v>20000</v>
      </c>
      <c r="D1027" s="58">
        <f>Bil!E62</f>
        <v>32348</v>
      </c>
      <c r="E1027" s="58">
        <v>0</v>
      </c>
      <c r="F1027" s="58">
        <v>0</v>
      </c>
      <c r="G1027" s="59">
        <f t="shared" si="32"/>
        <v>4319.4959999999992</v>
      </c>
      <c r="H1027" s="59">
        <f t="shared" si="33"/>
        <v>0</v>
      </c>
      <c r="I1027" s="60"/>
    </row>
    <row r="1028" spans="1:9" x14ac:dyDescent="0.2">
      <c r="A1028" s="57">
        <v>152</v>
      </c>
      <c r="B1028" s="58">
        <f>Bil!C63</f>
        <v>52</v>
      </c>
      <c r="C1028" s="58">
        <f>Bil!D63</f>
        <v>20000</v>
      </c>
      <c r="D1028" s="58">
        <f>Bil!E63</f>
        <v>0</v>
      </c>
      <c r="E1028" s="58">
        <v>0</v>
      </c>
      <c r="F1028" s="58">
        <v>0</v>
      </c>
      <c r="G1028" s="59">
        <f t="shared" si="32"/>
        <v>1040</v>
      </c>
      <c r="H1028" s="59">
        <f t="shared" si="33"/>
        <v>0</v>
      </c>
      <c r="I1028" s="60"/>
    </row>
    <row r="1029" spans="1:9" x14ac:dyDescent="0.2">
      <c r="A1029" s="57">
        <v>152</v>
      </c>
      <c r="B1029" s="58">
        <f>Bil!C64</f>
        <v>53</v>
      </c>
      <c r="C1029" s="58">
        <f>Bil!D64</f>
        <v>0</v>
      </c>
      <c r="D1029" s="58">
        <f>Bil!E64</f>
        <v>32348</v>
      </c>
      <c r="E1029" s="58">
        <v>0</v>
      </c>
      <c r="F1029" s="58">
        <v>0</v>
      </c>
      <c r="G1029" s="59">
        <f t="shared" si="32"/>
        <v>3428.8879999999999</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311411</v>
      </c>
      <c r="D1039" s="58">
        <f>Bil!E74</f>
        <v>270206</v>
      </c>
      <c r="E1039" s="58">
        <v>0</v>
      </c>
      <c r="F1039" s="58">
        <v>0</v>
      </c>
      <c r="G1039" s="59">
        <f t="shared" si="32"/>
        <v>53664.849000000002</v>
      </c>
      <c r="H1039" s="59">
        <f t="shared" si="33"/>
        <v>0</v>
      </c>
      <c r="I1039" s="60"/>
    </row>
    <row r="1040" spans="1:9" x14ac:dyDescent="0.2">
      <c r="A1040" s="57">
        <v>152</v>
      </c>
      <c r="B1040" s="58">
        <f>Bil!C75</f>
        <v>64</v>
      </c>
      <c r="C1040" s="58">
        <f>Bil!D75</f>
        <v>60857</v>
      </c>
      <c r="D1040" s="58">
        <f>Bil!E75</f>
        <v>6790</v>
      </c>
      <c r="E1040" s="58">
        <v>0</v>
      </c>
      <c r="F1040" s="58">
        <v>0</v>
      </c>
      <c r="G1040" s="59">
        <f t="shared" si="32"/>
        <v>4763.9679999999998</v>
      </c>
      <c r="H1040" s="59">
        <f t="shared" si="33"/>
        <v>0</v>
      </c>
      <c r="I1040" s="60"/>
    </row>
    <row r="1041" spans="1:9" x14ac:dyDescent="0.2">
      <c r="A1041" s="57">
        <v>152</v>
      </c>
      <c r="B1041" s="58">
        <f>Bil!C76</f>
        <v>65</v>
      </c>
      <c r="C1041" s="58">
        <f>Bil!D76</f>
        <v>60532</v>
      </c>
      <c r="D1041" s="58">
        <f>Bil!E76</f>
        <v>6530</v>
      </c>
      <c r="E1041" s="58">
        <v>0</v>
      </c>
      <c r="F1041" s="58">
        <v>0</v>
      </c>
      <c r="G1041" s="59">
        <f t="shared" ref="G1041:G1104" si="34">B1041/1000*C1041+B1041/500*D1041</f>
        <v>4783.4799999999996</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60532</v>
      </c>
      <c r="D1043" s="58">
        <f>Bil!E78</f>
        <v>6530</v>
      </c>
      <c r="E1043" s="58">
        <v>0</v>
      </c>
      <c r="F1043" s="58">
        <v>0</v>
      </c>
      <c r="G1043" s="59">
        <f t="shared" si="34"/>
        <v>4930.6640000000007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325</v>
      </c>
      <c r="D1047" s="58">
        <f>Bil!E82</f>
        <v>260</v>
      </c>
      <c r="E1047" s="58">
        <v>0</v>
      </c>
      <c r="F1047" s="58">
        <v>0</v>
      </c>
      <c r="G1047" s="59">
        <f t="shared" si="34"/>
        <v>59.99499999999999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29365</v>
      </c>
      <c r="D1049" s="58">
        <f>Bil!E84</f>
        <v>50839</v>
      </c>
      <c r="E1049" s="58">
        <v>0</v>
      </c>
      <c r="F1049" s="58">
        <v>0</v>
      </c>
      <c r="G1049" s="59">
        <f t="shared" si="34"/>
        <v>9566.1389999999992</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132</v>
      </c>
      <c r="D1055" s="58">
        <f>Bil!E90</f>
        <v>5129</v>
      </c>
      <c r="E1055" s="58">
        <v>0</v>
      </c>
      <c r="F1055" s="58">
        <v>0</v>
      </c>
      <c r="G1055" s="59">
        <f t="shared" si="34"/>
        <v>820.81000000000006</v>
      </c>
      <c r="H1055" s="59">
        <f t="shared" si="33"/>
        <v>0</v>
      </c>
      <c r="I1055" s="60"/>
    </row>
    <row r="1056" spans="1:9" x14ac:dyDescent="0.2">
      <c r="A1056" s="57">
        <v>152</v>
      </c>
      <c r="B1056" s="58">
        <f>Bil!C91</f>
        <v>80</v>
      </c>
      <c r="C1056" s="58">
        <f>Bil!D91</f>
        <v>29233</v>
      </c>
      <c r="D1056" s="58">
        <f>Bil!E91</f>
        <v>45710</v>
      </c>
      <c r="E1056" s="58">
        <v>0</v>
      </c>
      <c r="F1056" s="58">
        <v>0</v>
      </c>
      <c r="G1056" s="59">
        <f t="shared" si="34"/>
        <v>9652.24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2002</v>
      </c>
      <c r="D1116" s="58">
        <f>Bil!E151</f>
        <v>720</v>
      </c>
      <c r="E1116" s="58">
        <v>0</v>
      </c>
      <c r="F1116" s="58">
        <v>0</v>
      </c>
      <c r="G1116" s="59">
        <f t="shared" si="36"/>
        <v>481.88000000000005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1208</v>
      </c>
      <c r="D1119" s="58">
        <f>Bil!E154</f>
        <v>0</v>
      </c>
      <c r="E1119" s="58">
        <v>0</v>
      </c>
      <c r="F1119" s="58">
        <v>0</v>
      </c>
      <c r="G1119" s="59">
        <f t="shared" si="36"/>
        <v>172.744</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242</v>
      </c>
      <c r="D1125" s="58">
        <f>Bil!E160</f>
        <v>0</v>
      </c>
      <c r="E1125" s="58">
        <v>0</v>
      </c>
      <c r="F1125" s="58">
        <v>0</v>
      </c>
      <c r="G1125" s="59">
        <f t="shared" si="36"/>
        <v>36.058</v>
      </c>
      <c r="H1125" s="59">
        <f t="shared" si="35"/>
        <v>0</v>
      </c>
      <c r="I1125" s="60"/>
    </row>
    <row r="1126" spans="1:9" x14ac:dyDescent="0.2">
      <c r="A1126" s="57">
        <v>152</v>
      </c>
      <c r="B1126" s="58">
        <f>Bil!C161</f>
        <v>150</v>
      </c>
      <c r="C1126" s="58">
        <f>Bil!D161</f>
        <v>966</v>
      </c>
      <c r="D1126" s="58">
        <f>Bil!E161</f>
        <v>0</v>
      </c>
      <c r="E1126" s="58">
        <v>0</v>
      </c>
      <c r="F1126" s="58">
        <v>0</v>
      </c>
      <c r="G1126" s="59">
        <f t="shared" si="36"/>
        <v>144.9</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794</v>
      </c>
      <c r="D1128" s="58">
        <f>Bil!E163</f>
        <v>720</v>
      </c>
      <c r="E1128" s="58">
        <v>0</v>
      </c>
      <c r="F1128" s="58">
        <v>0</v>
      </c>
      <c r="G1128" s="59">
        <f t="shared" si="36"/>
        <v>339.56799999999998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219187</v>
      </c>
      <c r="D1134" s="58">
        <f>Bil!E169</f>
        <v>211857</v>
      </c>
      <c r="E1134" s="58">
        <v>0</v>
      </c>
      <c r="F1134" s="58">
        <v>0</v>
      </c>
      <c r="G1134" s="59">
        <f t="shared" si="36"/>
        <v>101578.35800000001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219187</v>
      </c>
      <c r="D1137" s="58">
        <f>Bil!E172</f>
        <v>211857</v>
      </c>
      <c r="E1137" s="58">
        <v>0</v>
      </c>
      <c r="F1137" s="58">
        <v>0</v>
      </c>
      <c r="G1137" s="59">
        <f t="shared" si="36"/>
        <v>103507.061</v>
      </c>
      <c r="H1137" s="59">
        <f t="shared" si="35"/>
        <v>0</v>
      </c>
      <c r="I1137" s="60"/>
    </row>
    <row r="1138" spans="1:9" x14ac:dyDescent="0.2">
      <c r="A1138" s="57">
        <v>152</v>
      </c>
      <c r="B1138" s="58">
        <f>Bil!C173</f>
        <v>162</v>
      </c>
      <c r="C1138" s="58">
        <f>Bil!D173</f>
        <v>2347388</v>
      </c>
      <c r="D1138" s="58">
        <f>Bil!E173</f>
        <v>2903490</v>
      </c>
      <c r="E1138" s="58">
        <v>0</v>
      </c>
      <c r="F1138" s="58">
        <v>0</v>
      </c>
      <c r="G1138" s="59">
        <f t="shared" si="36"/>
        <v>1321007.6159999999</v>
      </c>
      <c r="H1138" s="59">
        <f t="shared" si="35"/>
        <v>0</v>
      </c>
      <c r="I1138" s="60"/>
    </row>
    <row r="1139" spans="1:9" x14ac:dyDescent="0.2">
      <c r="A1139" s="57">
        <v>152</v>
      </c>
      <c r="B1139" s="58">
        <f>Bil!C174</f>
        <v>163</v>
      </c>
      <c r="C1139" s="58">
        <f>Bil!D174</f>
        <v>265689</v>
      </c>
      <c r="D1139" s="58">
        <f>Bil!E174</f>
        <v>330591</v>
      </c>
      <c r="E1139" s="58">
        <v>0</v>
      </c>
      <c r="F1139" s="58">
        <v>0</v>
      </c>
      <c r="G1139" s="59">
        <f t="shared" si="36"/>
        <v>151079.973</v>
      </c>
      <c r="H1139" s="59">
        <f t="shared" si="35"/>
        <v>0</v>
      </c>
      <c r="I1139" s="60"/>
    </row>
    <row r="1140" spans="1:9" x14ac:dyDescent="0.2">
      <c r="A1140" s="57">
        <v>152</v>
      </c>
      <c r="B1140" s="58">
        <f>Bil!C175</f>
        <v>164</v>
      </c>
      <c r="C1140" s="58">
        <f>Bil!D175</f>
        <v>265689</v>
      </c>
      <c r="D1140" s="58">
        <f>Bil!E175</f>
        <v>298243</v>
      </c>
      <c r="E1140" s="58">
        <v>0</v>
      </c>
      <c r="F1140" s="58">
        <v>0</v>
      </c>
      <c r="G1140" s="59">
        <f t="shared" si="36"/>
        <v>141396.70000000001</v>
      </c>
      <c r="H1140" s="59">
        <f t="shared" si="35"/>
        <v>0</v>
      </c>
      <c r="I1140" s="60"/>
    </row>
    <row r="1141" spans="1:9" x14ac:dyDescent="0.2">
      <c r="A1141" s="57">
        <v>152</v>
      </c>
      <c r="B1141" s="58">
        <f>Bil!C176</f>
        <v>165</v>
      </c>
      <c r="C1141" s="58">
        <f>Bil!D176</f>
        <v>210477</v>
      </c>
      <c r="D1141" s="58">
        <f>Bil!E176</f>
        <v>201450</v>
      </c>
      <c r="E1141" s="58">
        <v>0</v>
      </c>
      <c r="F1141" s="58">
        <v>0</v>
      </c>
      <c r="G1141" s="59">
        <f t="shared" si="36"/>
        <v>101207.205</v>
      </c>
      <c r="H1141" s="59">
        <f t="shared" si="35"/>
        <v>0</v>
      </c>
      <c r="I1141" s="60"/>
    </row>
    <row r="1142" spans="1:9" x14ac:dyDescent="0.2">
      <c r="A1142" s="57">
        <v>152</v>
      </c>
      <c r="B1142" s="58">
        <f>Bil!C177</f>
        <v>166</v>
      </c>
      <c r="C1142" s="58">
        <f>Bil!D177</f>
        <v>26316</v>
      </c>
      <c r="D1142" s="58">
        <f>Bil!E177</f>
        <v>51430</v>
      </c>
      <c r="E1142" s="58">
        <v>0</v>
      </c>
      <c r="F1142" s="58">
        <v>0</v>
      </c>
      <c r="G1142" s="59">
        <f t="shared" si="36"/>
        <v>21443.216</v>
      </c>
      <c r="H1142" s="59">
        <f t="shared" si="35"/>
        <v>0</v>
      </c>
      <c r="I1142" s="60"/>
    </row>
    <row r="1143" spans="1:9" x14ac:dyDescent="0.2">
      <c r="A1143" s="57">
        <v>152</v>
      </c>
      <c r="B1143" s="58">
        <f>Bil!C178</f>
        <v>167</v>
      </c>
      <c r="C1143" s="58">
        <f>Bil!D178</f>
        <v>284</v>
      </c>
      <c r="D1143" s="58">
        <f>Bil!E178</f>
        <v>274</v>
      </c>
      <c r="E1143" s="58">
        <v>0</v>
      </c>
      <c r="F1143" s="58">
        <v>0</v>
      </c>
      <c r="G1143" s="59">
        <f t="shared" si="36"/>
        <v>138.94400000000002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284</v>
      </c>
      <c r="D1146" s="58">
        <f>Bil!E181</f>
        <v>274</v>
      </c>
      <c r="E1146" s="58">
        <v>0</v>
      </c>
      <c r="F1146" s="58">
        <v>0</v>
      </c>
      <c r="G1146" s="59">
        <f t="shared" si="36"/>
        <v>141.44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28612</v>
      </c>
      <c r="D1150" s="58">
        <f>Bil!E185</f>
        <v>45089</v>
      </c>
      <c r="E1150" s="58">
        <v>0</v>
      </c>
      <c r="F1150" s="58">
        <v>0</v>
      </c>
      <c r="G1150" s="59">
        <f t="shared" si="36"/>
        <v>20669.46</v>
      </c>
      <c r="H1150" s="59">
        <f t="shared" si="35"/>
        <v>0</v>
      </c>
      <c r="I1150" s="60"/>
    </row>
    <row r="1151" spans="1:9" x14ac:dyDescent="0.2">
      <c r="A1151" s="57">
        <v>152</v>
      </c>
      <c r="B1151" s="58">
        <f>Bil!C186</f>
        <v>175</v>
      </c>
      <c r="C1151" s="58">
        <f>Bil!D186</f>
        <v>0</v>
      </c>
      <c r="D1151" s="58">
        <f>Bil!E186</f>
        <v>32348</v>
      </c>
      <c r="E1151" s="58">
        <v>0</v>
      </c>
      <c r="F1151" s="58">
        <v>0</v>
      </c>
      <c r="G1151" s="59">
        <f t="shared" si="36"/>
        <v>11321.8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2081699</v>
      </c>
      <c r="D1199" s="58">
        <f>Bil!E234</f>
        <v>2572899</v>
      </c>
      <c r="E1199" s="58">
        <v>0</v>
      </c>
      <c r="F1199" s="58">
        <v>0</v>
      </c>
      <c r="G1199" s="59">
        <f t="shared" si="38"/>
        <v>1611731.831</v>
      </c>
      <c r="H1199" s="59">
        <f t="shared" si="37"/>
        <v>0</v>
      </c>
      <c r="I1199" s="60"/>
    </row>
    <row r="1200" spans="1:9" x14ac:dyDescent="0.2">
      <c r="A1200" s="57">
        <v>152</v>
      </c>
      <c r="B1200" s="58">
        <f>Bil!C235</f>
        <v>224</v>
      </c>
      <c r="C1200" s="58">
        <f>Bil!D235</f>
        <v>2035977</v>
      </c>
      <c r="D1200" s="58">
        <f>Bil!E235</f>
        <v>2634004</v>
      </c>
      <c r="E1200" s="58">
        <v>0</v>
      </c>
      <c r="F1200" s="58">
        <v>0</v>
      </c>
      <c r="G1200" s="59">
        <f t="shared" si="38"/>
        <v>1636092.6400000001</v>
      </c>
      <c r="H1200" s="59">
        <f t="shared" si="37"/>
        <v>0</v>
      </c>
      <c r="I1200" s="60"/>
    </row>
    <row r="1201" spans="1:9" x14ac:dyDescent="0.2">
      <c r="A1201" s="57">
        <v>152</v>
      </c>
      <c r="B1201" s="58">
        <f>Bil!C236</f>
        <v>225</v>
      </c>
      <c r="C1201" s="58">
        <f>Bil!D236</f>
        <v>2035977</v>
      </c>
      <c r="D1201" s="58">
        <f>Bil!E236</f>
        <v>2634004</v>
      </c>
      <c r="E1201" s="58">
        <v>0</v>
      </c>
      <c r="F1201" s="58">
        <v>0</v>
      </c>
      <c r="G1201" s="59">
        <f t="shared" si="38"/>
        <v>1643396.625</v>
      </c>
      <c r="H1201" s="59">
        <f t="shared" si="37"/>
        <v>0</v>
      </c>
      <c r="I1201" s="60"/>
    </row>
    <row r="1202" spans="1:9" x14ac:dyDescent="0.2">
      <c r="A1202" s="57">
        <v>152</v>
      </c>
      <c r="B1202" s="58">
        <f>Bil!C237</f>
        <v>226</v>
      </c>
      <c r="C1202" s="58">
        <f>Bil!D237</f>
        <v>2035977</v>
      </c>
      <c r="D1202" s="58">
        <f>Bil!E237</f>
        <v>2634004</v>
      </c>
      <c r="E1202" s="58">
        <v>0</v>
      </c>
      <c r="F1202" s="58">
        <v>0</v>
      </c>
      <c r="G1202" s="59">
        <f t="shared" si="38"/>
        <v>1650700.6099999999</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49211</v>
      </c>
      <c r="D1208" s="58">
        <f>Bil!E243</f>
        <v>43719</v>
      </c>
      <c r="E1208" s="58">
        <v>0</v>
      </c>
      <c r="F1208" s="58">
        <v>0</v>
      </c>
      <c r="G1208" s="59">
        <f t="shared" si="38"/>
        <v>31702.568000000003</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49211</v>
      </c>
      <c r="D1210" s="58">
        <f>Bil!E245</f>
        <v>43719</v>
      </c>
      <c r="E1210" s="58">
        <v>0</v>
      </c>
      <c r="F1210" s="58">
        <v>0</v>
      </c>
      <c r="G1210" s="59">
        <f t="shared" si="38"/>
        <v>31975.866000000002</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5492</v>
      </c>
      <c r="D1212" s="58">
        <f>Bil!E247</f>
        <v>104824</v>
      </c>
      <c r="E1212" s="58">
        <v>0</v>
      </c>
      <c r="F1212" s="58">
        <v>0</v>
      </c>
      <c r="G1212" s="59">
        <f t="shared" si="38"/>
        <v>50773.04</v>
      </c>
      <c r="H1212" s="59">
        <f t="shared" si="37"/>
        <v>0</v>
      </c>
      <c r="I1212" s="60"/>
    </row>
    <row r="1213" spans="1:9" x14ac:dyDescent="0.2">
      <c r="A1213" s="57">
        <v>152</v>
      </c>
      <c r="B1213" s="58">
        <f>Bil!C248</f>
        <v>237</v>
      </c>
      <c r="C1213" s="58">
        <f>Bil!D248</f>
        <v>5492</v>
      </c>
      <c r="D1213" s="58">
        <f>Bil!E248</f>
        <v>104824</v>
      </c>
      <c r="E1213" s="58">
        <v>0</v>
      </c>
      <c r="F1213" s="58">
        <v>0</v>
      </c>
      <c r="G1213" s="59">
        <f t="shared" si="38"/>
        <v>50988.18</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2003</v>
      </c>
      <c r="D1216" s="58">
        <f>Bil!E251</f>
        <v>0</v>
      </c>
      <c r="E1216" s="58">
        <v>0</v>
      </c>
      <c r="F1216" s="58">
        <v>0</v>
      </c>
      <c r="G1216" s="59">
        <f t="shared" si="38"/>
        <v>480.71999999999997</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2002</v>
      </c>
      <c r="D1224" s="58">
        <f>Bil!E260</f>
        <v>720</v>
      </c>
      <c r="E1224" s="58">
        <v>0</v>
      </c>
      <c r="F1224" s="58">
        <v>0</v>
      </c>
      <c r="G1224" s="59">
        <f t="shared" si="38"/>
        <v>853.61599999999999</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265689</v>
      </c>
      <c r="D1252" s="58">
        <f>Bil!E288</f>
        <v>298243</v>
      </c>
      <c r="E1252" s="58">
        <v>0</v>
      </c>
      <c r="F1252" s="58">
        <v>0</v>
      </c>
      <c r="G1252" s="59">
        <f t="shared" si="40"/>
        <v>237960.30000000005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32348</v>
      </c>
      <c r="E1254" s="58">
        <v>0</v>
      </c>
      <c r="F1254" s="58">
        <v>0</v>
      </c>
      <c r="G1254" s="59">
        <f t="shared" si="40"/>
        <v>17985.488000000001</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3049866</v>
      </c>
      <c r="D1396" s="58">
        <f>RasF!E121</f>
        <v>3761090</v>
      </c>
      <c r="E1396" s="58">
        <v>0</v>
      </c>
      <c r="F1396" s="58">
        <v>0</v>
      </c>
      <c r="G1396" s="59">
        <f t="shared" si="44"/>
        <v>1162925.06</v>
      </c>
      <c r="H1396" s="59">
        <f t="shared" si="43"/>
        <v>0</v>
      </c>
      <c r="I1396" s="60"/>
    </row>
    <row r="1397" spans="1:9" x14ac:dyDescent="0.2">
      <c r="A1397" s="57">
        <v>154</v>
      </c>
      <c r="B1397" s="58">
        <f>RasF!C122</f>
        <v>111</v>
      </c>
      <c r="C1397" s="58">
        <f>RasF!D122</f>
        <v>2966113</v>
      </c>
      <c r="D1397" s="58">
        <f>RasF!E122</f>
        <v>3671060</v>
      </c>
      <c r="E1397" s="58">
        <v>0</v>
      </c>
      <c r="F1397" s="58">
        <v>0</v>
      </c>
      <c r="G1397" s="59">
        <f t="shared" si="44"/>
        <v>1144213.8630000001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2966113</v>
      </c>
      <c r="D1399" s="58">
        <f>RasF!E124</f>
        <v>3671060</v>
      </c>
      <c r="E1399" s="58">
        <v>0</v>
      </c>
      <c r="F1399" s="58">
        <v>0</v>
      </c>
      <c r="G1399" s="59">
        <f t="shared" si="44"/>
        <v>1164830.3290000001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83753</v>
      </c>
      <c r="D1408" s="58">
        <f>RasF!E133</f>
        <v>90030</v>
      </c>
      <c r="E1408" s="58">
        <v>0</v>
      </c>
      <c r="F1408" s="58">
        <v>0</v>
      </c>
      <c r="G1408" s="59">
        <f t="shared" si="44"/>
        <v>32185.186000000002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3049866</v>
      </c>
      <c r="D1423" s="67">
        <f>RasF!E148</f>
        <v>3761090</v>
      </c>
      <c r="E1423" s="67">
        <v>0</v>
      </c>
      <c r="F1423" s="67">
        <v>0</v>
      </c>
      <c r="G1423" s="68">
        <f t="shared" si="44"/>
        <v>1448370.3020000001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265689</v>
      </c>
      <c r="D1468" s="70"/>
      <c r="E1468" s="70">
        <v>0</v>
      </c>
      <c r="F1468" s="70">
        <v>0</v>
      </c>
      <c r="G1468" s="64">
        <f t="shared" ref="G1468:G1499" si="51">B1468/1000*C1468</f>
        <v>265.68900000000002</v>
      </c>
      <c r="H1468" s="64">
        <f t="shared" ref="H1468:H1499" si="52">ABS(C1468-ROUND(C1468,0))</f>
        <v>0</v>
      </c>
      <c r="I1468" s="65"/>
    </row>
    <row r="1469" spans="1:9" x14ac:dyDescent="0.2">
      <c r="A1469" s="73">
        <v>159</v>
      </c>
      <c r="B1469" s="61">
        <f>Obv!C13</f>
        <v>2</v>
      </c>
      <c r="C1469" s="61">
        <f>Obv!D13</f>
        <v>4097312</v>
      </c>
      <c r="D1469" s="61">
        <v>0</v>
      </c>
      <c r="E1469" s="61">
        <v>0</v>
      </c>
      <c r="F1469" s="61">
        <v>0</v>
      </c>
      <c r="G1469" s="59">
        <f t="shared" si="51"/>
        <v>8194.6239999999998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3562044</v>
      </c>
      <c r="D1471" s="61">
        <v>0</v>
      </c>
      <c r="E1471" s="61">
        <v>0</v>
      </c>
      <c r="F1471" s="61">
        <v>0</v>
      </c>
      <c r="G1471" s="59">
        <f t="shared" si="51"/>
        <v>14248.175999999999</v>
      </c>
      <c r="H1471" s="59">
        <f t="shared" si="52"/>
        <v>0</v>
      </c>
      <c r="I1471" s="60"/>
    </row>
    <row r="1472" spans="1:9" x14ac:dyDescent="0.2">
      <c r="A1472" s="73">
        <v>159</v>
      </c>
      <c r="B1472" s="61">
        <f>Obv!C16</f>
        <v>5</v>
      </c>
      <c r="C1472" s="61">
        <f>Obv!D16</f>
        <v>2557989</v>
      </c>
      <c r="D1472" s="61">
        <v>0</v>
      </c>
      <c r="E1472" s="61">
        <v>0</v>
      </c>
      <c r="F1472" s="61">
        <v>0</v>
      </c>
      <c r="G1472" s="59">
        <f t="shared" si="51"/>
        <v>12789.945</v>
      </c>
      <c r="H1472" s="59">
        <f t="shared" si="52"/>
        <v>0</v>
      </c>
      <c r="I1472" s="60"/>
    </row>
    <row r="1473" spans="1:9" x14ac:dyDescent="0.2">
      <c r="A1473" s="73">
        <v>159</v>
      </c>
      <c r="B1473" s="61">
        <f>Obv!C17</f>
        <v>6</v>
      </c>
      <c r="C1473" s="61">
        <f>Obv!D17</f>
        <v>984610</v>
      </c>
      <c r="D1473" s="61">
        <v>0</v>
      </c>
      <c r="E1473" s="61">
        <v>0</v>
      </c>
      <c r="F1473" s="61">
        <v>0</v>
      </c>
      <c r="G1473" s="59">
        <f t="shared" si="51"/>
        <v>5907.66</v>
      </c>
      <c r="H1473" s="59">
        <f t="shared" si="52"/>
        <v>0</v>
      </c>
      <c r="I1473" s="60"/>
    </row>
    <row r="1474" spans="1:9" x14ac:dyDescent="0.2">
      <c r="A1474" s="73">
        <v>159</v>
      </c>
      <c r="B1474" s="61">
        <f>Obv!C18</f>
        <v>7</v>
      </c>
      <c r="C1474" s="61">
        <f>Obv!D18</f>
        <v>2968</v>
      </c>
      <c r="D1474" s="61">
        <v>0</v>
      </c>
      <c r="E1474" s="61">
        <v>0</v>
      </c>
      <c r="F1474" s="61">
        <v>0</v>
      </c>
      <c r="G1474" s="59">
        <f t="shared" si="51"/>
        <v>20.776</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16477</v>
      </c>
      <c r="D1478" s="61">
        <v>0</v>
      </c>
      <c r="E1478" s="61">
        <v>0</v>
      </c>
      <c r="F1478" s="61">
        <v>0</v>
      </c>
      <c r="G1478" s="59">
        <f t="shared" si="51"/>
        <v>181.24699999999999</v>
      </c>
      <c r="H1478" s="59">
        <f t="shared" si="52"/>
        <v>0</v>
      </c>
      <c r="I1478" s="60"/>
    </row>
    <row r="1479" spans="1:9" x14ac:dyDescent="0.2">
      <c r="A1479" s="73">
        <v>159</v>
      </c>
      <c r="B1479" s="61">
        <f>Obv!C23</f>
        <v>12</v>
      </c>
      <c r="C1479" s="61">
        <f>Obv!D23</f>
        <v>221718</v>
      </c>
      <c r="D1479" s="61">
        <v>0</v>
      </c>
      <c r="E1479" s="61">
        <v>0</v>
      </c>
      <c r="F1479" s="61">
        <v>0</v>
      </c>
      <c r="G1479" s="59">
        <f t="shared" si="51"/>
        <v>2660.616</v>
      </c>
      <c r="H1479" s="59">
        <f t="shared" si="52"/>
        <v>0</v>
      </c>
      <c r="I1479" s="60"/>
    </row>
    <row r="1480" spans="1:9" x14ac:dyDescent="0.2">
      <c r="A1480" s="73">
        <v>159</v>
      </c>
      <c r="B1480" s="61">
        <f>Obv!C24</f>
        <v>13</v>
      </c>
      <c r="C1480" s="61">
        <f>Obv!D24</f>
        <v>313550</v>
      </c>
      <c r="D1480" s="61">
        <v>0</v>
      </c>
      <c r="E1480" s="61">
        <v>0</v>
      </c>
      <c r="F1480" s="61">
        <v>0</v>
      </c>
      <c r="G1480" s="59">
        <f t="shared" si="51"/>
        <v>4076.1499999999996</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313550</v>
      </c>
      <c r="D1484" s="61">
        <v>0</v>
      </c>
      <c r="E1484" s="61">
        <v>0</v>
      </c>
      <c r="F1484" s="61">
        <v>0</v>
      </c>
      <c r="G1484" s="59">
        <f t="shared" si="51"/>
        <v>5330.35</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4032410</v>
      </c>
      <c r="D1486" s="61">
        <v>0</v>
      </c>
      <c r="E1486" s="61">
        <v>0</v>
      </c>
      <c r="F1486" s="61">
        <v>0</v>
      </c>
      <c r="G1486" s="59">
        <f t="shared" si="51"/>
        <v>76615.789999999994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3529490</v>
      </c>
      <c r="D1488" s="61">
        <v>0</v>
      </c>
      <c r="E1488" s="61">
        <v>0</v>
      </c>
      <c r="F1488" s="61">
        <v>0</v>
      </c>
      <c r="G1488" s="59">
        <f t="shared" si="51"/>
        <v>74119.290000000008</v>
      </c>
      <c r="H1488" s="59">
        <f t="shared" si="52"/>
        <v>0</v>
      </c>
      <c r="I1488" s="60"/>
    </row>
    <row r="1489" spans="1:9" x14ac:dyDescent="0.2">
      <c r="A1489" s="73">
        <v>159</v>
      </c>
      <c r="B1489" s="61">
        <f>Obv!C33</f>
        <v>22</v>
      </c>
      <c r="C1489" s="61">
        <f>Obv!D33</f>
        <v>2567017</v>
      </c>
      <c r="D1489" s="61">
        <v>0</v>
      </c>
      <c r="E1489" s="61">
        <v>0</v>
      </c>
      <c r="F1489" s="61">
        <v>0</v>
      </c>
      <c r="G1489" s="59">
        <f t="shared" si="51"/>
        <v>56474.373999999996</v>
      </c>
      <c r="H1489" s="59">
        <f t="shared" si="52"/>
        <v>0</v>
      </c>
      <c r="I1489" s="60"/>
    </row>
    <row r="1490" spans="1:9" x14ac:dyDescent="0.2">
      <c r="A1490" s="73">
        <v>159</v>
      </c>
      <c r="B1490" s="61">
        <f>Obv!C34</f>
        <v>23</v>
      </c>
      <c r="C1490" s="61">
        <f>Obv!D34</f>
        <v>959496</v>
      </c>
      <c r="D1490" s="61">
        <v>0</v>
      </c>
      <c r="E1490" s="61">
        <v>0</v>
      </c>
      <c r="F1490" s="61">
        <v>0</v>
      </c>
      <c r="G1490" s="59">
        <f t="shared" si="51"/>
        <v>22068.407999999999</v>
      </c>
      <c r="H1490" s="59">
        <f t="shared" si="52"/>
        <v>0</v>
      </c>
      <c r="I1490" s="60"/>
    </row>
    <row r="1491" spans="1:9" x14ac:dyDescent="0.2">
      <c r="A1491" s="73">
        <v>159</v>
      </c>
      <c r="B1491" s="61">
        <f>Obv!C35</f>
        <v>24</v>
      </c>
      <c r="C1491" s="61">
        <f>Obv!D35</f>
        <v>2977</v>
      </c>
      <c r="D1491" s="61">
        <v>0</v>
      </c>
      <c r="E1491" s="61">
        <v>0</v>
      </c>
      <c r="F1491" s="61">
        <v>0</v>
      </c>
      <c r="G1491" s="59">
        <f t="shared" si="51"/>
        <v>71.448000000000008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189370</v>
      </c>
      <c r="D1496" s="61">
        <v>0</v>
      </c>
      <c r="E1496" s="61">
        <v>0</v>
      </c>
      <c r="F1496" s="61">
        <v>0</v>
      </c>
      <c r="G1496" s="59">
        <f t="shared" si="51"/>
        <v>5491.7300000000005</v>
      </c>
      <c r="H1496" s="59">
        <f t="shared" si="52"/>
        <v>0</v>
      </c>
      <c r="I1496" s="60"/>
    </row>
    <row r="1497" spans="1:9" x14ac:dyDescent="0.2">
      <c r="A1497" s="73">
        <v>159</v>
      </c>
      <c r="B1497" s="61">
        <f>Obv!C41</f>
        <v>30</v>
      </c>
      <c r="C1497" s="61">
        <f>Obv!D41</f>
        <v>313550</v>
      </c>
      <c r="D1497" s="61">
        <v>0</v>
      </c>
      <c r="E1497" s="61">
        <v>0</v>
      </c>
      <c r="F1497" s="61">
        <v>0</v>
      </c>
      <c r="G1497" s="59">
        <f t="shared" si="51"/>
        <v>9406.5</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313550</v>
      </c>
      <c r="D1501" s="61">
        <v>0</v>
      </c>
      <c r="E1501" s="61">
        <v>0</v>
      </c>
      <c r="F1501" s="61">
        <v>0</v>
      </c>
      <c r="G1501" s="59">
        <f t="shared" si="53"/>
        <v>10660.7</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330591</v>
      </c>
      <c r="D1503" s="61">
        <v>0</v>
      </c>
      <c r="E1503" s="61">
        <v>0</v>
      </c>
      <c r="F1503" s="61">
        <v>0</v>
      </c>
      <c r="G1503" s="59">
        <f t="shared" si="53"/>
        <v>11901.276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330591</v>
      </c>
      <c r="D1557" s="61">
        <v>0</v>
      </c>
      <c r="E1557" s="61">
        <v>0</v>
      </c>
      <c r="F1557" s="61">
        <v>0</v>
      </c>
      <c r="G1557" s="59">
        <f t="shared" si="55"/>
        <v>29753.19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298243</v>
      </c>
      <c r="D1559" s="61">
        <v>0</v>
      </c>
      <c r="E1559" s="61">
        <v>0</v>
      </c>
      <c r="F1559" s="61">
        <v>0</v>
      </c>
      <c r="G1559" s="59">
        <f t="shared" si="55"/>
        <v>27438.356</v>
      </c>
      <c r="H1559" s="59">
        <f t="shared" si="56"/>
        <v>0</v>
      </c>
      <c r="I1559" s="60"/>
    </row>
    <row r="1560" spans="1:9" x14ac:dyDescent="0.2">
      <c r="A1560" s="73">
        <v>159</v>
      </c>
      <c r="B1560" s="61">
        <f>Obv!C104</f>
        <v>93</v>
      </c>
      <c r="C1560" s="61">
        <f>Obv!D104</f>
        <v>32348</v>
      </c>
      <c r="D1560" s="61">
        <v>0</v>
      </c>
      <c r="E1560" s="61">
        <v>0</v>
      </c>
      <c r="F1560" s="61">
        <v>0</v>
      </c>
      <c r="G1560" s="59">
        <f t="shared" si="55"/>
        <v>3008.364</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E27" sqref="E2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7</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8289</v>
      </c>
      <c r="C6" s="12"/>
      <c r="D6" s="360" t="s">
        <v>3128</v>
      </c>
      <c r="E6" s="361"/>
      <c r="F6" s="15" t="s">
        <v>237</v>
      </c>
      <c r="G6" s="12"/>
      <c r="H6" s="12"/>
      <c r="I6" s="12"/>
      <c r="J6" s="368">
        <f>SUM(Skriveni!G2:G1561)</f>
        <v>62682689.805999972</v>
      </c>
      <c r="K6" s="368"/>
    </row>
    <row r="7" spans="1:11" ht="3" customHeight="1" x14ac:dyDescent="0.2">
      <c r="A7" s="12"/>
      <c r="B7" s="12"/>
      <c r="C7" s="12"/>
      <c r="D7" s="12"/>
      <c r="E7" s="12"/>
      <c r="F7" s="12"/>
      <c r="G7" s="12"/>
      <c r="H7" s="12"/>
      <c r="I7" s="12"/>
      <c r="J7" s="12"/>
      <c r="K7" s="12"/>
    </row>
    <row r="8" spans="1:11" ht="15" customHeight="1" x14ac:dyDescent="0.2">
      <c r="A8" s="22" t="s">
        <v>3125</v>
      </c>
      <c r="B8" s="27">
        <v>3031144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43246</v>
      </c>
      <c r="C12" s="357" t="s">
        <v>2759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34580014655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450</v>
      </c>
      <c r="C22" s="351" t="str">
        <f>IF(B22&gt;0, "Županija: " &amp; LOOKUP(H2,A83:A103,B83:B103) &amp; ", grad/općina: " &amp; LOOKUP(B22,A107:A663,B107:B663),"Šifra grada/općine nije upisana")</f>
        <v>Županija: BJELOVARSKO-BILOGORSKA, grad/općina: ŠTEFANJE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4300</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4296</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3096858</v>
      </c>
      <c r="K39" s="114">
        <f>PRRAS!E12</f>
        <v>3654266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2991732</v>
      </c>
      <c r="K40" s="117">
        <f>PRRAS!E159</f>
        <v>3062045</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43718</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61105</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2035976</v>
      </c>
      <c r="K43" s="114">
        <f>Bil!E13</f>
        <v>2633283</v>
      </c>
    </row>
    <row r="44" spans="1:11" ht="12.95" customHeight="1" x14ac:dyDescent="0.2">
      <c r="A44" s="371"/>
      <c r="B44" s="376" t="str">
        <f>Bil!B74</f>
        <v>Financijska imovina (AOP 064+073+081+112+128+140+157+158)</v>
      </c>
      <c r="C44" s="401"/>
      <c r="D44" s="401"/>
      <c r="E44" s="401"/>
      <c r="F44" s="401"/>
      <c r="G44" s="401"/>
      <c r="H44" s="401"/>
      <c r="I44" s="115">
        <f>Bil!C74</f>
        <v>63</v>
      </c>
      <c r="J44" s="116">
        <f>Bil!D74</f>
        <v>311411</v>
      </c>
      <c r="K44" s="117">
        <f>Bil!E74</f>
        <v>270206</v>
      </c>
    </row>
    <row r="45" spans="1:11" ht="12.95" customHeight="1" x14ac:dyDescent="0.2">
      <c r="A45" s="371"/>
      <c r="B45" s="376" t="str">
        <f>Bil!B174</f>
        <v xml:space="preserve">Obveze (AOP 164+175+176+192+220) </v>
      </c>
      <c r="C45" s="401"/>
      <c r="D45" s="401"/>
      <c r="E45" s="401"/>
      <c r="F45" s="401"/>
      <c r="G45" s="401"/>
      <c r="H45" s="401"/>
      <c r="I45" s="115">
        <f>Bil!C174</f>
        <v>163</v>
      </c>
      <c r="J45" s="116">
        <f>Bil!D174</f>
        <v>265689</v>
      </c>
      <c r="K45" s="117">
        <f>Bil!E174</f>
        <v>330591</v>
      </c>
    </row>
    <row r="46" spans="1:11" ht="12.95" customHeight="1" x14ac:dyDescent="0.2">
      <c r="A46" s="372"/>
      <c r="B46" s="390" t="str">
        <f>Bil!B234</f>
        <v>Vlastiti izvori (224 + 232 - 236 + 240 do 242)</v>
      </c>
      <c r="C46" s="391"/>
      <c r="D46" s="391"/>
      <c r="E46" s="391"/>
      <c r="F46" s="391"/>
      <c r="G46" s="391"/>
      <c r="H46" s="391"/>
      <c r="I46" s="118">
        <f>Bil!C234</f>
        <v>223</v>
      </c>
      <c r="J46" s="119">
        <f>Bil!D234</f>
        <v>2081699</v>
      </c>
      <c r="K46" s="120">
        <f>Bil!E234</f>
        <v>2572899</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3049866</v>
      </c>
      <c r="K50" s="117">
        <f>RasF!E121</f>
        <v>3761090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3049866</v>
      </c>
      <c r="K51" s="120">
        <f>RasF!E148</f>
        <v>3761090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265689</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330591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330591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 activePane="bottomLeft" state="frozen"/>
      <selection pane="bottomLeft" activeCell="E299" sqref="E29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08289</v>
      </c>
      <c r="C4" s="414"/>
      <c r="D4" s="414"/>
      <c r="E4" s="415">
        <f>SUM(Skriveni!G2:G976)</f>
        <v>47856961.35400001</v>
      </c>
      <c r="F4" s="416"/>
    </row>
    <row r="5" spans="1:7" s="23" customFormat="1" ht="15" customHeight="1" x14ac:dyDescent="0.2">
      <c r="B5" s="413" t="str">
        <f>"Naziv: "&amp;IF(RefStr!B10&lt;&gt;"",RefStr!B10,"_______________________________________")</f>
        <v>Naziv: OSNOVNA ŠKOLA ŠTEFANJE</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3096858</v>
      </c>
      <c r="E12" s="147">
        <f>E13+E50+E56+E85+E116+E134+E141+E147</f>
        <v>3654266</v>
      </c>
      <c r="F12" s="148">
        <f>IF(D12&lt;&gt;0,IF(E12/D12&gt;=100,"&gt;&gt;100",E12/D12*100),"-")</f>
        <v>117.99914623143843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2680520</v>
      </c>
      <c r="E56" s="147">
        <f>E57+E60+E65+E68+E71+E74+E77+E80</f>
        <v>3066611</v>
      </c>
      <c r="F56" s="150">
        <f t="shared" si="0"/>
        <v>114.40358587139809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20000</v>
      </c>
      <c r="E65" s="147">
        <f>SUM(E66:E67)</f>
        <v>0</v>
      </c>
      <c r="F65" s="150">
        <f t="shared" si="0"/>
        <v>0</v>
      </c>
    </row>
    <row r="66" spans="1:6" s="8" customFormat="1" x14ac:dyDescent="0.2">
      <c r="A66" s="145">
        <v>6331</v>
      </c>
      <c r="B66" s="146" t="s">
        <v>3697</v>
      </c>
      <c r="C66" s="345">
        <v>55</v>
      </c>
      <c r="D66" s="149">
        <v>20000</v>
      </c>
      <c r="E66" s="149"/>
      <c r="F66" s="148">
        <f t="shared" si="0"/>
        <v>0</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7314</v>
      </c>
      <c r="F68" s="150" t="str">
        <f t="shared" si="0"/>
        <v>-</v>
      </c>
    </row>
    <row r="69" spans="1:6" s="8" customFormat="1" x14ac:dyDescent="0.2">
      <c r="A69" s="145">
        <v>6341</v>
      </c>
      <c r="B69" s="146" t="s">
        <v>3699</v>
      </c>
      <c r="C69" s="345">
        <v>58</v>
      </c>
      <c r="D69" s="149"/>
      <c r="E69" s="149">
        <v>7314</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2660520</v>
      </c>
      <c r="E74" s="147">
        <f>SUM(E75:E76)</f>
        <v>2673728</v>
      </c>
      <c r="F74" s="150">
        <f t="shared" si="0"/>
        <v>100.49644430412098</v>
      </c>
    </row>
    <row r="75" spans="1:6" s="8" customFormat="1" x14ac:dyDescent="0.2">
      <c r="A75" s="145" t="s">
        <v>1142</v>
      </c>
      <c r="B75" s="146" t="s">
        <v>3980</v>
      </c>
      <c r="C75" s="345">
        <v>64</v>
      </c>
      <c r="D75" s="149">
        <v>2660520</v>
      </c>
      <c r="E75" s="149">
        <v>2640728</v>
      </c>
      <c r="F75" s="148">
        <f t="shared" si="0"/>
        <v>99.256085276562473</v>
      </c>
    </row>
    <row r="76" spans="1:6" s="8" customFormat="1" x14ac:dyDescent="0.2">
      <c r="A76" s="145" t="s">
        <v>3981</v>
      </c>
      <c r="B76" s="146" t="s">
        <v>3982</v>
      </c>
      <c r="C76" s="345">
        <v>65</v>
      </c>
      <c r="D76" s="149"/>
      <c r="E76" s="149">
        <v>33000</v>
      </c>
      <c r="F76" s="148" t="str">
        <f t="shared" si="0"/>
        <v>-</v>
      </c>
    </row>
    <row r="77" spans="1:6" s="8" customFormat="1" x14ac:dyDescent="0.2">
      <c r="A77" s="145" t="s">
        <v>3983</v>
      </c>
      <c r="B77" s="146" t="s">
        <v>919</v>
      </c>
      <c r="C77" s="345">
        <v>66</v>
      </c>
      <c r="D77" s="147">
        <f>SUM(D78:D79)</f>
        <v>0</v>
      </c>
      <c r="E77" s="147">
        <f>SUM(E78:E79)</f>
        <v>385569</v>
      </c>
      <c r="F77" s="150" t="str">
        <f t="shared" si="0"/>
        <v>-</v>
      </c>
    </row>
    <row r="78" spans="1:6" s="8" customFormat="1" x14ac:dyDescent="0.2">
      <c r="A78" s="145" t="s">
        <v>3984</v>
      </c>
      <c r="B78" s="146" t="s">
        <v>920</v>
      </c>
      <c r="C78" s="345">
        <v>67</v>
      </c>
      <c r="D78" s="149"/>
      <c r="E78" s="149">
        <v>3123</v>
      </c>
      <c r="F78" s="148" t="str">
        <f t="shared" ref="F78:F141" si="1">IF(D78&lt;&gt;0,IF(E78/D78&gt;=100,"&gt;&gt;100",E78/D78*100),"-")</f>
        <v>-</v>
      </c>
    </row>
    <row r="79" spans="1:6" s="8" customFormat="1" x14ac:dyDescent="0.2">
      <c r="A79" s="145" t="s">
        <v>3985</v>
      </c>
      <c r="B79" s="146" t="s">
        <v>921</v>
      </c>
      <c r="C79" s="345">
        <v>68</v>
      </c>
      <c r="D79" s="149"/>
      <c r="E79" s="149">
        <v>382446</v>
      </c>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9</v>
      </c>
      <c r="E85" s="147">
        <f>E86+E94+E101+E109</f>
        <v>228</v>
      </c>
      <c r="F85" s="150">
        <f t="shared" si="1"/>
        <v>2533.333333333333</v>
      </c>
    </row>
    <row r="86" spans="1:6" s="8" customFormat="1" x14ac:dyDescent="0.2">
      <c r="A86" s="145">
        <v>641</v>
      </c>
      <c r="B86" s="146" t="s">
        <v>929</v>
      </c>
      <c r="C86" s="345">
        <v>75</v>
      </c>
      <c r="D86" s="147">
        <f>SUM(D87:D93)</f>
        <v>9</v>
      </c>
      <c r="E86" s="147">
        <f>SUM(E87:E93)</f>
        <v>228</v>
      </c>
      <c r="F86" s="150">
        <f t="shared" si="1"/>
        <v>2533.333333333333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9</v>
      </c>
      <c r="E88" s="149">
        <v>228</v>
      </c>
      <c r="F88" s="148">
        <f t="shared" si="1"/>
        <v>2533.333333333333</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97921</v>
      </c>
      <c r="E116" s="147">
        <f>E117+E122+E130</f>
        <v>107986</v>
      </c>
      <c r="F116" s="150">
        <f t="shared" si="1"/>
        <v>110.27869404928464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97921</v>
      </c>
      <c r="E122" s="147">
        <f>SUM(E123:E129)</f>
        <v>107986</v>
      </c>
      <c r="F122" s="150">
        <f t="shared" si="1"/>
        <v>110.27869404928464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97921</v>
      </c>
      <c r="E127" s="149">
        <v>107986</v>
      </c>
      <c r="F127" s="148">
        <f t="shared" si="1"/>
        <v>110.27869404928464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27286</v>
      </c>
      <c r="E134" s="147">
        <f>E135+E138</f>
        <v>6314</v>
      </c>
      <c r="F134" s="150">
        <f t="shared" si="1"/>
        <v>23.140071831708571</v>
      </c>
    </row>
    <row r="135" spans="1:6" s="8" customFormat="1" x14ac:dyDescent="0.2">
      <c r="A135" s="145">
        <v>661</v>
      </c>
      <c r="B135" s="146" t="s">
        <v>425</v>
      </c>
      <c r="C135" s="345">
        <v>124</v>
      </c>
      <c r="D135" s="147">
        <f>SUM(D136:D137)</f>
        <v>7614</v>
      </c>
      <c r="E135" s="147">
        <f>SUM(E136:E137)</f>
        <v>6314</v>
      </c>
      <c r="F135" s="150">
        <f t="shared" si="1"/>
        <v>82.926188599947466</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7614</v>
      </c>
      <c r="E137" s="149">
        <v>6314</v>
      </c>
      <c r="F137" s="148">
        <f t="shared" si="1"/>
        <v>82.926188599947466</v>
      </c>
    </row>
    <row r="138" spans="1:6" s="8" customFormat="1" x14ac:dyDescent="0.2">
      <c r="A138" s="145">
        <v>663</v>
      </c>
      <c r="B138" s="151" t="s">
        <v>426</v>
      </c>
      <c r="C138" s="345">
        <v>127</v>
      </c>
      <c r="D138" s="147">
        <f>SUM(D139:D140)</f>
        <v>19672</v>
      </c>
      <c r="E138" s="147">
        <f>SUM(E139:E140)</f>
        <v>0</v>
      </c>
      <c r="F138" s="150">
        <f t="shared" si="1"/>
        <v>0</v>
      </c>
    </row>
    <row r="139" spans="1:6" s="8" customFormat="1" x14ac:dyDescent="0.2">
      <c r="A139" s="145">
        <v>6631</v>
      </c>
      <c r="B139" s="146" t="s">
        <v>1502</v>
      </c>
      <c r="C139" s="345">
        <v>128</v>
      </c>
      <c r="D139" s="149">
        <v>19672</v>
      </c>
      <c r="E139" s="149"/>
      <c r="F139" s="148">
        <f t="shared" si="1"/>
        <v>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289901</v>
      </c>
      <c r="E141" s="147">
        <f>E142+E146</f>
        <v>471947</v>
      </c>
      <c r="F141" s="150">
        <f t="shared" si="1"/>
        <v>162.79591998647814</v>
      </c>
    </row>
    <row r="142" spans="1:6" s="8" customFormat="1" ht="24" x14ac:dyDescent="0.2">
      <c r="A142" s="145">
        <v>671</v>
      </c>
      <c r="B142" s="154" t="s">
        <v>1672</v>
      </c>
      <c r="C142" s="345">
        <v>131</v>
      </c>
      <c r="D142" s="147">
        <f>SUM(D143:D145)</f>
        <v>289901</v>
      </c>
      <c r="E142" s="147">
        <f>SUM(E143:E145)</f>
        <v>471947</v>
      </c>
      <c r="F142" s="150">
        <f t="shared" ref="F142:F205" si="2">IF(D142&lt;&gt;0,IF(E142/D142&gt;=100,"&gt;&gt;100",E142/D142*100),"-")</f>
        <v>162.79591998647814</v>
      </c>
    </row>
    <row r="143" spans="1:6" s="8" customFormat="1" x14ac:dyDescent="0.2">
      <c r="A143" s="145">
        <v>6711</v>
      </c>
      <c r="B143" s="146" t="s">
        <v>3582</v>
      </c>
      <c r="C143" s="345">
        <v>132</v>
      </c>
      <c r="D143" s="149">
        <v>289901</v>
      </c>
      <c r="E143" s="149">
        <v>471947</v>
      </c>
      <c r="F143" s="148">
        <f t="shared" si="2"/>
        <v>162.79591998647814</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1221</v>
      </c>
      <c r="E147" s="147">
        <f>E148+E158</f>
        <v>1180</v>
      </c>
      <c r="F147" s="150">
        <f t="shared" si="2"/>
        <v>96.642096642096647</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1221</v>
      </c>
      <c r="E158" s="149">
        <v>1180</v>
      </c>
      <c r="F158" s="148">
        <f t="shared" si="2"/>
        <v>96.642096642096647</v>
      </c>
    </row>
    <row r="159" spans="1:6" s="8" customFormat="1" x14ac:dyDescent="0.2">
      <c r="A159" s="145">
        <v>3</v>
      </c>
      <c r="B159" s="146" t="s">
        <v>430</v>
      </c>
      <c r="C159" s="345">
        <v>148</v>
      </c>
      <c r="D159" s="147">
        <f>D160+D171+D204+D223+D232+D257+D268</f>
        <v>2991732</v>
      </c>
      <c r="E159" s="147">
        <f>E160+E171+E204+E223+E232+E257+E268</f>
        <v>3062045</v>
      </c>
      <c r="F159" s="150">
        <f t="shared" si="2"/>
        <v>102.35024393896244</v>
      </c>
    </row>
    <row r="160" spans="1:6" s="8" customFormat="1" x14ac:dyDescent="0.2">
      <c r="A160" s="145">
        <v>31</v>
      </c>
      <c r="B160" s="146" t="s">
        <v>431</v>
      </c>
      <c r="C160" s="345">
        <v>149</v>
      </c>
      <c r="D160" s="147">
        <f>D161+D166+D167</f>
        <v>2452007</v>
      </c>
      <c r="E160" s="147">
        <f>E161+E166+E167</f>
        <v>2545278</v>
      </c>
      <c r="F160" s="150">
        <f t="shared" si="2"/>
        <v>103.80386352893774</v>
      </c>
    </row>
    <row r="161" spans="1:6" s="8" customFormat="1" x14ac:dyDescent="0.2">
      <c r="A161" s="145">
        <v>311</v>
      </c>
      <c r="B161" s="146" t="s">
        <v>432</v>
      </c>
      <c r="C161" s="345">
        <v>150</v>
      </c>
      <c r="D161" s="147">
        <f>SUM(D162:D165)</f>
        <v>2001522</v>
      </c>
      <c r="E161" s="147">
        <f>SUM(E162:E165)</f>
        <v>2056149</v>
      </c>
      <c r="F161" s="150">
        <f t="shared" si="2"/>
        <v>102.72927302322931</v>
      </c>
    </row>
    <row r="162" spans="1:6" s="8" customFormat="1" x14ac:dyDescent="0.2">
      <c r="A162" s="145">
        <v>3111</v>
      </c>
      <c r="B162" s="146" t="s">
        <v>385</v>
      </c>
      <c r="C162" s="345">
        <v>151</v>
      </c>
      <c r="D162" s="149">
        <v>1952093</v>
      </c>
      <c r="E162" s="149">
        <v>1997590</v>
      </c>
      <c r="F162" s="148">
        <f t="shared" si="2"/>
        <v>102.33067789290777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9086</v>
      </c>
      <c r="E164" s="149">
        <v>12882</v>
      </c>
      <c r="F164" s="148">
        <f t="shared" si="2"/>
        <v>141.77856042262823</v>
      </c>
    </row>
    <row r="165" spans="1:6" s="8" customFormat="1" x14ac:dyDescent="0.2">
      <c r="A165" s="145">
        <v>3114</v>
      </c>
      <c r="B165" s="146" t="s">
        <v>388</v>
      </c>
      <c r="C165" s="345">
        <v>154</v>
      </c>
      <c r="D165" s="149">
        <v>40343</v>
      </c>
      <c r="E165" s="149">
        <v>45677</v>
      </c>
      <c r="F165" s="148">
        <f t="shared" si="2"/>
        <v>113.2216245693181</v>
      </c>
    </row>
    <row r="166" spans="1:6" s="8" customFormat="1" x14ac:dyDescent="0.2">
      <c r="A166" s="145">
        <v>312</v>
      </c>
      <c r="B166" s="146" t="s">
        <v>1597</v>
      </c>
      <c r="C166" s="345">
        <v>155</v>
      </c>
      <c r="D166" s="149">
        <v>105465</v>
      </c>
      <c r="E166" s="149">
        <v>135247</v>
      </c>
      <c r="F166" s="148">
        <f t="shared" si="2"/>
        <v>128.23875219267055</v>
      </c>
    </row>
    <row r="167" spans="1:6" s="8" customFormat="1" x14ac:dyDescent="0.2">
      <c r="A167" s="145">
        <v>313</v>
      </c>
      <c r="B167" s="146" t="s">
        <v>2853</v>
      </c>
      <c r="C167" s="345">
        <v>156</v>
      </c>
      <c r="D167" s="147">
        <f>SUM(D168:D170)</f>
        <v>345020</v>
      </c>
      <c r="E167" s="147">
        <f>SUM(E168:E170)</f>
        <v>353882</v>
      </c>
      <c r="F167" s="150">
        <f t="shared" si="2"/>
        <v>102.56854675091299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310919</v>
      </c>
      <c r="E169" s="149">
        <v>318923</v>
      </c>
      <c r="F169" s="148">
        <f t="shared" si="2"/>
        <v>102.57430391838389</v>
      </c>
    </row>
    <row r="170" spans="1:6" s="8" customFormat="1" x14ac:dyDescent="0.2">
      <c r="A170" s="145">
        <v>3133</v>
      </c>
      <c r="B170" s="146" t="s">
        <v>264</v>
      </c>
      <c r="C170" s="345">
        <v>159</v>
      </c>
      <c r="D170" s="149">
        <v>34101</v>
      </c>
      <c r="E170" s="149">
        <v>34959</v>
      </c>
      <c r="F170" s="148">
        <f t="shared" si="2"/>
        <v>102.51605524764669</v>
      </c>
    </row>
    <row r="171" spans="1:6" s="8" customFormat="1" x14ac:dyDescent="0.2">
      <c r="A171" s="145">
        <v>32</v>
      </c>
      <c r="B171" s="146" t="s">
        <v>433</v>
      </c>
      <c r="C171" s="345">
        <v>160</v>
      </c>
      <c r="D171" s="147">
        <f>D172+D177+D185+D195+D196</f>
        <v>537460</v>
      </c>
      <c r="E171" s="147">
        <f>E172+E177+E185+E195+E196</f>
        <v>509555</v>
      </c>
      <c r="F171" s="150">
        <f t="shared" si="2"/>
        <v>94.807985710564509</v>
      </c>
    </row>
    <row r="172" spans="1:6" s="8" customFormat="1" x14ac:dyDescent="0.2">
      <c r="A172" s="145">
        <v>321</v>
      </c>
      <c r="B172" s="146" t="s">
        <v>3359</v>
      </c>
      <c r="C172" s="345">
        <v>161</v>
      </c>
      <c r="D172" s="147">
        <f>SUM(D173:D176)</f>
        <v>142332</v>
      </c>
      <c r="E172" s="147">
        <f>SUM(E173:E176)</f>
        <v>139219</v>
      </c>
      <c r="F172" s="150">
        <f t="shared" si="2"/>
        <v>97.812860073630674</v>
      </c>
    </row>
    <row r="173" spans="1:6" s="8" customFormat="1" x14ac:dyDescent="0.2">
      <c r="A173" s="145">
        <v>3211</v>
      </c>
      <c r="B173" s="146" t="s">
        <v>3243</v>
      </c>
      <c r="C173" s="345">
        <v>162</v>
      </c>
      <c r="D173" s="149">
        <v>16618</v>
      </c>
      <c r="E173" s="149">
        <v>23723</v>
      </c>
      <c r="F173" s="148">
        <f t="shared" si="2"/>
        <v>142.7548441449031</v>
      </c>
    </row>
    <row r="174" spans="1:6" s="8" customFormat="1" x14ac:dyDescent="0.2">
      <c r="A174" s="145">
        <v>3212</v>
      </c>
      <c r="B174" s="146" t="s">
        <v>108</v>
      </c>
      <c r="C174" s="345">
        <v>163</v>
      </c>
      <c r="D174" s="149">
        <v>124355</v>
      </c>
      <c r="E174" s="149">
        <v>110568</v>
      </c>
      <c r="F174" s="148">
        <f t="shared" si="2"/>
        <v>88.913192071086812</v>
      </c>
    </row>
    <row r="175" spans="1:6" s="8" customFormat="1" x14ac:dyDescent="0.2">
      <c r="A175" s="145">
        <v>3213</v>
      </c>
      <c r="B175" s="146" t="s">
        <v>2999</v>
      </c>
      <c r="C175" s="345">
        <v>164</v>
      </c>
      <c r="D175" s="149">
        <v>1359</v>
      </c>
      <c r="E175" s="149">
        <v>4928</v>
      </c>
      <c r="F175" s="148">
        <f t="shared" si="2"/>
        <v>362.6195732155997</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219462</v>
      </c>
      <c r="E177" s="147">
        <f>SUM(E178:E184)</f>
        <v>209822</v>
      </c>
      <c r="F177" s="150">
        <f t="shared" si="2"/>
        <v>95.607440012393937</v>
      </c>
    </row>
    <row r="178" spans="1:6" s="8" customFormat="1" x14ac:dyDescent="0.2">
      <c r="A178" s="145">
        <v>3221</v>
      </c>
      <c r="B178" s="146" t="s">
        <v>3000</v>
      </c>
      <c r="C178" s="345">
        <v>167</v>
      </c>
      <c r="D178" s="149">
        <v>45723</v>
      </c>
      <c r="E178" s="149">
        <v>34572</v>
      </c>
      <c r="F178" s="148">
        <f t="shared" si="2"/>
        <v>75.611836493668392</v>
      </c>
    </row>
    <row r="179" spans="1:6" s="8" customFormat="1" x14ac:dyDescent="0.2">
      <c r="A179" s="145">
        <v>3222</v>
      </c>
      <c r="B179" s="146" t="s">
        <v>3001</v>
      </c>
      <c r="C179" s="345">
        <v>168</v>
      </c>
      <c r="D179" s="149">
        <v>88342</v>
      </c>
      <c r="E179" s="149">
        <v>90037</v>
      </c>
      <c r="F179" s="148">
        <f t="shared" si="2"/>
        <v>101.91867967671095</v>
      </c>
    </row>
    <row r="180" spans="1:6" s="8" customFormat="1" x14ac:dyDescent="0.2">
      <c r="A180" s="145">
        <v>3223</v>
      </c>
      <c r="B180" s="146" t="s">
        <v>3002</v>
      </c>
      <c r="C180" s="345">
        <v>169</v>
      </c>
      <c r="D180" s="149">
        <v>60409</v>
      </c>
      <c r="E180" s="149">
        <v>56034</v>
      </c>
      <c r="F180" s="148">
        <f t="shared" si="2"/>
        <v>92.757701666970149</v>
      </c>
    </row>
    <row r="181" spans="1:6" s="8" customFormat="1" x14ac:dyDescent="0.2">
      <c r="A181" s="145">
        <v>3224</v>
      </c>
      <c r="B181" s="146" t="s">
        <v>2236</v>
      </c>
      <c r="C181" s="345">
        <v>170</v>
      </c>
      <c r="D181" s="149">
        <v>20016</v>
      </c>
      <c r="E181" s="149">
        <v>21859</v>
      </c>
      <c r="F181" s="148">
        <f t="shared" si="2"/>
        <v>109.20763389288568</v>
      </c>
    </row>
    <row r="182" spans="1:6" s="8" customFormat="1" x14ac:dyDescent="0.2">
      <c r="A182" s="145">
        <v>3225</v>
      </c>
      <c r="B182" s="146" t="s">
        <v>504</v>
      </c>
      <c r="C182" s="345">
        <v>171</v>
      </c>
      <c r="D182" s="149">
        <v>4972</v>
      </c>
      <c r="E182" s="149">
        <v>5817</v>
      </c>
      <c r="F182" s="148">
        <f t="shared" si="2"/>
        <v>116.99517296862429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1503</v>
      </c>
      <c r="F184" s="148" t="str">
        <f t="shared" si="2"/>
        <v>-</v>
      </c>
    </row>
    <row r="185" spans="1:6" s="8" customFormat="1" x14ac:dyDescent="0.2">
      <c r="A185" s="145">
        <v>323</v>
      </c>
      <c r="B185" s="146" t="s">
        <v>2312</v>
      </c>
      <c r="C185" s="345">
        <v>174</v>
      </c>
      <c r="D185" s="147">
        <f>SUM(D186:D194)</f>
        <v>113742</v>
      </c>
      <c r="E185" s="147">
        <f>SUM(E186:E194)</f>
        <v>124863</v>
      </c>
      <c r="F185" s="150">
        <f t="shared" si="2"/>
        <v>109.77739093738461</v>
      </c>
    </row>
    <row r="186" spans="1:6" s="8" customFormat="1" x14ac:dyDescent="0.2">
      <c r="A186" s="145">
        <v>3231</v>
      </c>
      <c r="B186" s="146" t="s">
        <v>855</v>
      </c>
      <c r="C186" s="345">
        <v>175</v>
      </c>
      <c r="D186" s="149">
        <v>10853</v>
      </c>
      <c r="E186" s="149">
        <v>19801</v>
      </c>
      <c r="F186" s="148">
        <f t="shared" si="2"/>
        <v>182.44724960840321</v>
      </c>
    </row>
    <row r="187" spans="1:6" s="8" customFormat="1" x14ac:dyDescent="0.2">
      <c r="A187" s="145">
        <v>3232</v>
      </c>
      <c r="B187" s="146" t="s">
        <v>3870</v>
      </c>
      <c r="C187" s="345">
        <v>176</v>
      </c>
      <c r="D187" s="149">
        <v>16367</v>
      </c>
      <c r="E187" s="149">
        <v>29218</v>
      </c>
      <c r="F187" s="148">
        <f t="shared" si="2"/>
        <v>178.51774912934565</v>
      </c>
    </row>
    <row r="188" spans="1:6" s="8" customFormat="1" x14ac:dyDescent="0.2">
      <c r="A188" s="145">
        <v>3233</v>
      </c>
      <c r="B188" s="146" t="s">
        <v>3871</v>
      </c>
      <c r="C188" s="345">
        <v>177</v>
      </c>
      <c r="D188" s="149"/>
      <c r="E188" s="149">
        <v>21606</v>
      </c>
      <c r="F188" s="148" t="str">
        <f t="shared" si="2"/>
        <v>-</v>
      </c>
    </row>
    <row r="189" spans="1:6" s="8" customFormat="1" x14ac:dyDescent="0.2">
      <c r="A189" s="145">
        <v>3234</v>
      </c>
      <c r="B189" s="146" t="s">
        <v>3872</v>
      </c>
      <c r="C189" s="345">
        <v>178</v>
      </c>
      <c r="D189" s="149">
        <v>6238</v>
      </c>
      <c r="E189" s="149">
        <v>6330</v>
      </c>
      <c r="F189" s="148">
        <f t="shared" si="2"/>
        <v>101.47483167681951</v>
      </c>
    </row>
    <row r="190" spans="1:6" s="8" customFormat="1" x14ac:dyDescent="0.2">
      <c r="A190" s="145">
        <v>3235</v>
      </c>
      <c r="B190" s="146" t="s">
        <v>3873</v>
      </c>
      <c r="C190" s="345">
        <v>179</v>
      </c>
      <c r="D190" s="149">
        <v>4770</v>
      </c>
      <c r="E190" s="149"/>
      <c r="F190" s="148">
        <f t="shared" si="2"/>
        <v>0</v>
      </c>
    </row>
    <row r="191" spans="1:6" s="8" customFormat="1" x14ac:dyDescent="0.2">
      <c r="A191" s="145">
        <v>3236</v>
      </c>
      <c r="B191" s="146" t="s">
        <v>3874</v>
      </c>
      <c r="C191" s="345">
        <v>180</v>
      </c>
      <c r="D191" s="149">
        <v>11435</v>
      </c>
      <c r="E191" s="149">
        <v>8749</v>
      </c>
      <c r="F191" s="148">
        <f t="shared" si="2"/>
        <v>76.510712724092699</v>
      </c>
    </row>
    <row r="192" spans="1:6" s="8" customFormat="1" x14ac:dyDescent="0.2">
      <c r="A192" s="145">
        <v>3237</v>
      </c>
      <c r="B192" s="146" t="s">
        <v>3875</v>
      </c>
      <c r="C192" s="345">
        <v>181</v>
      </c>
      <c r="D192" s="149">
        <v>8487</v>
      </c>
      <c r="E192" s="149">
        <v>18670</v>
      </c>
      <c r="F192" s="148">
        <f t="shared" si="2"/>
        <v>219.9835041828679</v>
      </c>
    </row>
    <row r="193" spans="1:6" s="8" customFormat="1" x14ac:dyDescent="0.2">
      <c r="A193" s="145">
        <v>3238</v>
      </c>
      <c r="B193" s="146" t="s">
        <v>702</v>
      </c>
      <c r="C193" s="345">
        <v>182</v>
      </c>
      <c r="D193" s="149">
        <v>29739</v>
      </c>
      <c r="E193" s="149">
        <v>12131</v>
      </c>
      <c r="F193" s="148">
        <f t="shared" si="2"/>
        <v>40.791553179326812</v>
      </c>
    </row>
    <row r="194" spans="1:6" s="8" customFormat="1" x14ac:dyDescent="0.2">
      <c r="A194" s="145">
        <v>3239</v>
      </c>
      <c r="B194" s="146" t="s">
        <v>703</v>
      </c>
      <c r="C194" s="345">
        <v>183</v>
      </c>
      <c r="D194" s="149">
        <v>25853</v>
      </c>
      <c r="E194" s="149">
        <v>8358</v>
      </c>
      <c r="F194" s="148">
        <f t="shared" si="2"/>
        <v>32.328936680462618</v>
      </c>
    </row>
    <row r="195" spans="1:6" s="8" customFormat="1" x14ac:dyDescent="0.2">
      <c r="A195" s="145">
        <v>324</v>
      </c>
      <c r="B195" s="146" t="s">
        <v>3584</v>
      </c>
      <c r="C195" s="345">
        <v>184</v>
      </c>
      <c r="D195" s="149">
        <v>6292</v>
      </c>
      <c r="E195" s="149">
        <v>4149</v>
      </c>
      <c r="F195" s="148">
        <f t="shared" si="2"/>
        <v>65.940877304513663</v>
      </c>
    </row>
    <row r="196" spans="1:6" s="8" customFormat="1" x14ac:dyDescent="0.2">
      <c r="A196" s="145">
        <v>329</v>
      </c>
      <c r="B196" s="146" t="s">
        <v>434</v>
      </c>
      <c r="C196" s="345">
        <v>185</v>
      </c>
      <c r="D196" s="147">
        <f>SUM(D197:D203)</f>
        <v>55632</v>
      </c>
      <c r="E196" s="147">
        <f>SUM(E197:E203)</f>
        <v>31502</v>
      </c>
      <c r="F196" s="150">
        <f t="shared" si="2"/>
        <v>56.625683060109289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1220</v>
      </c>
      <c r="E198" s="149">
        <v>1180</v>
      </c>
      <c r="F198" s="148">
        <f t="shared" si="2"/>
        <v>96.721311475409834</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1200</v>
      </c>
      <c r="E200" s="149">
        <v>1200</v>
      </c>
      <c r="F200" s="148">
        <f t="shared" si="2"/>
        <v>100</v>
      </c>
    </row>
    <row r="201" spans="1:6" s="8" customFormat="1" x14ac:dyDescent="0.2">
      <c r="A201" s="145">
        <v>3295</v>
      </c>
      <c r="B201" s="146" t="s">
        <v>3585</v>
      </c>
      <c r="C201" s="345">
        <v>190</v>
      </c>
      <c r="D201" s="149">
        <v>11747</v>
      </c>
      <c r="E201" s="149">
        <v>16432</v>
      </c>
      <c r="F201" s="148">
        <f t="shared" si="2"/>
        <v>139.8825231974121</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41465</v>
      </c>
      <c r="E203" s="149">
        <v>12690</v>
      </c>
      <c r="F203" s="148">
        <f t="shared" si="2"/>
        <v>30.604123959966234</v>
      </c>
    </row>
    <row r="204" spans="1:6" s="8" customFormat="1" x14ac:dyDescent="0.2">
      <c r="A204" s="145">
        <v>34</v>
      </c>
      <c r="B204" s="151" t="s">
        <v>435</v>
      </c>
      <c r="C204" s="345">
        <v>193</v>
      </c>
      <c r="D204" s="147">
        <f>D205+D210+D218</f>
        <v>2265</v>
      </c>
      <c r="E204" s="147">
        <f>E205+E210+E218</f>
        <v>5212</v>
      </c>
      <c r="F204" s="150">
        <f t="shared" si="2"/>
        <v>230.1103752759382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2245</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v>2245</v>
      </c>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2265</v>
      </c>
      <c r="E218" s="147">
        <f>SUM(E219:E222)</f>
        <v>2967</v>
      </c>
      <c r="F218" s="150">
        <f t="shared" si="3"/>
        <v>130.99337748344371</v>
      </c>
    </row>
    <row r="219" spans="1:6" s="8" customFormat="1" x14ac:dyDescent="0.2">
      <c r="A219" s="145">
        <v>3431</v>
      </c>
      <c r="B219" s="151" t="s">
        <v>3587</v>
      </c>
      <c r="C219" s="345">
        <v>208</v>
      </c>
      <c r="D219" s="149">
        <v>2265</v>
      </c>
      <c r="E219" s="149">
        <v>2762</v>
      </c>
      <c r="F219" s="148">
        <f t="shared" si="3"/>
        <v>121.94260485651213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205</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2000</v>
      </c>
      <c r="F268" s="150" t="str">
        <f t="shared" si="3"/>
        <v>-</v>
      </c>
    </row>
    <row r="269" spans="1:6" s="8" customFormat="1" x14ac:dyDescent="0.2">
      <c r="A269" s="145">
        <v>381</v>
      </c>
      <c r="B269" s="146" t="s">
        <v>1549</v>
      </c>
      <c r="C269" s="345">
        <v>258</v>
      </c>
      <c r="D269" s="147">
        <f>SUM(D270:D272)</f>
        <v>0</v>
      </c>
      <c r="E269" s="147">
        <f>SUM(E270:E272)</f>
        <v>2000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v>2000</v>
      </c>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2991732</v>
      </c>
      <c r="E292" s="147">
        <f>E159-E290+E291</f>
        <v>3062045</v>
      </c>
      <c r="F292" s="150">
        <f t="shared" si="4"/>
        <v>102.35024393896244</v>
      </c>
    </row>
    <row r="293" spans="1:6" s="8" customFormat="1" x14ac:dyDescent="0.2">
      <c r="A293" s="145" t="s">
        <v>1215</v>
      </c>
      <c r="B293" s="146" t="s">
        <v>3441</v>
      </c>
      <c r="C293" s="345">
        <v>282</v>
      </c>
      <c r="D293" s="147">
        <f>IF(D12&gt;=D292,D12-D292,0)</f>
        <v>105126</v>
      </c>
      <c r="E293" s="147">
        <f>IF(E12&gt;=E292,E12-E292,0)</f>
        <v>592221</v>
      </c>
      <c r="F293" s="150">
        <f t="shared" si="4"/>
        <v>563.3439872153416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5492</v>
      </c>
      <c r="E296" s="149"/>
      <c r="F296" s="148">
        <f t="shared" si="4"/>
        <v>0</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v>794</v>
      </c>
      <c r="E298" s="149">
        <v>720</v>
      </c>
      <c r="F298" s="148">
        <f t="shared" si="4"/>
        <v>90.680100755667496</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2218</v>
      </c>
      <c r="E301" s="147">
        <f>E302+E314+E347+E351</f>
        <v>2000</v>
      </c>
      <c r="F301" s="150">
        <f t="shared" ref="F301:F364" si="5">IF(D301&lt;&gt;0,IF(E301/D301&gt;=100,"&gt;&gt;100",E301/D301*100),"-")</f>
        <v>90.171325518485119</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2218</v>
      </c>
      <c r="E314" s="147">
        <f>E315+E320+E329+E334+E339+E342</f>
        <v>2000</v>
      </c>
      <c r="F314" s="150">
        <f t="shared" si="5"/>
        <v>90.171325518485119</v>
      </c>
    </row>
    <row r="315" spans="1:6" s="8" customFormat="1" x14ac:dyDescent="0.2">
      <c r="A315" s="145">
        <v>721</v>
      </c>
      <c r="B315" s="146" t="s">
        <v>3242</v>
      </c>
      <c r="C315" s="345">
        <v>303</v>
      </c>
      <c r="D315" s="147">
        <f>SUM(D316:D319)</f>
        <v>2218</v>
      </c>
      <c r="E315" s="147">
        <f>SUM(E316:E319)</f>
        <v>0</v>
      </c>
      <c r="F315" s="150">
        <f t="shared" si="5"/>
        <v>0</v>
      </c>
    </row>
    <row r="316" spans="1:6" s="8" customFormat="1" x14ac:dyDescent="0.2">
      <c r="A316" s="145">
        <v>7211</v>
      </c>
      <c r="B316" s="146" t="s">
        <v>382</v>
      </c>
      <c r="C316" s="345">
        <v>304</v>
      </c>
      <c r="D316" s="149">
        <v>2218</v>
      </c>
      <c r="E316" s="149"/>
      <c r="F316" s="148">
        <f t="shared" si="5"/>
        <v>0</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2000</v>
      </c>
      <c r="F320" s="150" t="str">
        <f t="shared" si="5"/>
        <v>-</v>
      </c>
    </row>
    <row r="321" spans="1:6" s="8" customFormat="1" x14ac:dyDescent="0.2">
      <c r="A321" s="145">
        <v>7221</v>
      </c>
      <c r="B321" s="146" t="s">
        <v>3941</v>
      </c>
      <c r="C321" s="345">
        <v>309</v>
      </c>
      <c r="D321" s="149"/>
      <c r="E321" s="149">
        <v>2000</v>
      </c>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58134</v>
      </c>
      <c r="E353" s="147">
        <f>E354+E366+E399+E403+E405</f>
        <v>699045</v>
      </c>
      <c r="F353" s="150">
        <f t="shared" si="5"/>
        <v>1202.4718753225309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58134</v>
      </c>
      <c r="E366" s="147">
        <f>E367+E372+E381+E386+E391+E394</f>
        <v>221718</v>
      </c>
      <c r="F366" s="150">
        <f t="shared" si="6"/>
        <v>381.39126844875631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56497</v>
      </c>
      <c r="E372" s="147">
        <f>SUM(E373:E380)</f>
        <v>216425</v>
      </c>
      <c r="F372" s="150">
        <f t="shared" si="6"/>
        <v>383.07343752765632</v>
      </c>
    </row>
    <row r="373" spans="1:6" s="8" customFormat="1" x14ac:dyDescent="0.2">
      <c r="A373" s="145">
        <v>4221</v>
      </c>
      <c r="B373" s="146" t="s">
        <v>3941</v>
      </c>
      <c r="C373" s="345">
        <v>361</v>
      </c>
      <c r="D373" s="149">
        <v>47373</v>
      </c>
      <c r="E373" s="149">
        <v>170520</v>
      </c>
      <c r="F373" s="148">
        <f t="shared" si="6"/>
        <v>359.95187131910581</v>
      </c>
    </row>
    <row r="374" spans="1:6" s="8" customFormat="1" x14ac:dyDescent="0.2">
      <c r="A374" s="145">
        <v>4222</v>
      </c>
      <c r="B374" s="146" t="s">
        <v>3965</v>
      </c>
      <c r="C374" s="345">
        <v>362</v>
      </c>
      <c r="D374" s="149">
        <v>3961</v>
      </c>
      <c r="E374" s="149">
        <v>24780</v>
      </c>
      <c r="F374" s="148">
        <f t="shared" si="6"/>
        <v>625.59959606160055</v>
      </c>
    </row>
    <row r="375" spans="1:6" s="8" customFormat="1" x14ac:dyDescent="0.2">
      <c r="A375" s="145">
        <v>4223</v>
      </c>
      <c r="B375" s="146" t="s">
        <v>3943</v>
      </c>
      <c r="C375" s="345">
        <v>363</v>
      </c>
      <c r="D375" s="149"/>
      <c r="E375" s="149">
        <v>21125</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1500</v>
      </c>
      <c r="E377" s="149"/>
      <c r="F377" s="148">
        <f t="shared" si="6"/>
        <v>0</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3663</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1637</v>
      </c>
      <c r="E386" s="147">
        <f>SUM(E387:E390)</f>
        <v>5293</v>
      </c>
      <c r="F386" s="150">
        <f t="shared" si="6"/>
        <v>323.33536957849725</v>
      </c>
    </row>
    <row r="387" spans="1:6" s="8" customFormat="1" x14ac:dyDescent="0.2">
      <c r="A387" s="145">
        <v>4241</v>
      </c>
      <c r="B387" s="146" t="s">
        <v>2886</v>
      </c>
      <c r="C387" s="345">
        <v>375</v>
      </c>
      <c r="D387" s="149">
        <v>1637</v>
      </c>
      <c r="E387" s="149">
        <v>5293</v>
      </c>
      <c r="F387" s="148">
        <f t="shared" si="6"/>
        <v>323.33536957849725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477327</v>
      </c>
      <c r="F405" s="150" t="str">
        <f t="shared" si="6"/>
        <v>-</v>
      </c>
    </row>
    <row r="406" spans="1:6" s="8" customFormat="1" x14ac:dyDescent="0.2">
      <c r="A406" s="145">
        <v>451</v>
      </c>
      <c r="B406" s="146" t="s">
        <v>2199</v>
      </c>
      <c r="C406" s="345">
        <v>394</v>
      </c>
      <c r="D406" s="149"/>
      <c r="E406" s="149">
        <v>477327</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55916</v>
      </c>
      <c r="E411" s="147">
        <f>IF(E353&gt;=E301, E353-E301, 0)</f>
        <v>697045</v>
      </c>
      <c r="F411" s="150">
        <f t="shared" si="6"/>
        <v>1246.5931039416266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v>720</v>
      </c>
      <c r="F414" s="148" t="str">
        <f t="shared" si="6"/>
        <v>-</v>
      </c>
    </row>
    <row r="415" spans="1:6" s="8" customFormat="1" x14ac:dyDescent="0.2">
      <c r="A415" s="145" t="s">
        <v>1215</v>
      </c>
      <c r="B415" s="146" t="s">
        <v>1992</v>
      </c>
      <c r="C415" s="345">
        <v>403</v>
      </c>
      <c r="D415" s="147">
        <f>D12+D301</f>
        <v>3099076</v>
      </c>
      <c r="E415" s="147">
        <f>E12+E301</f>
        <v>3656266</v>
      </c>
      <c r="F415" s="150">
        <f t="shared" si="6"/>
        <v>117.97922993821383</v>
      </c>
    </row>
    <row r="416" spans="1:6" s="8" customFormat="1" x14ac:dyDescent="0.2">
      <c r="A416" s="145" t="s">
        <v>1215</v>
      </c>
      <c r="B416" s="146" t="s">
        <v>1993</v>
      </c>
      <c r="C416" s="345">
        <v>404</v>
      </c>
      <c r="D416" s="147">
        <f>D292+D353</f>
        <v>3049866</v>
      </c>
      <c r="E416" s="147">
        <f>E292+E353</f>
        <v>3761090</v>
      </c>
      <c r="F416" s="150">
        <f t="shared" si="6"/>
        <v>123.31984421610653</v>
      </c>
    </row>
    <row r="417" spans="1:6" s="8" customFormat="1" x14ac:dyDescent="0.2">
      <c r="A417" s="145" t="s">
        <v>1215</v>
      </c>
      <c r="B417" s="146" t="s">
        <v>1994</v>
      </c>
      <c r="C417" s="345">
        <v>405</v>
      </c>
      <c r="D417" s="147">
        <f>IF(D415&gt;=D416,D415-D416,0)</f>
        <v>49210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104824</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5492</v>
      </c>
      <c r="E420" s="147">
        <f>IF(E296-E295+E413-E412&gt;=0,E296-E295+E413-E412,0)</f>
        <v>0</v>
      </c>
      <c r="F420" s="150">
        <f t="shared" si="6"/>
        <v>0</v>
      </c>
    </row>
    <row r="421" spans="1:6" s="8" customFormat="1" x14ac:dyDescent="0.2">
      <c r="A421" s="156" t="s">
        <v>1593</v>
      </c>
      <c r="B421" s="157" t="s">
        <v>1998</v>
      </c>
      <c r="C421" s="347">
        <v>409</v>
      </c>
      <c r="D421" s="161">
        <f>D297+D414</f>
        <v>0</v>
      </c>
      <c r="E421" s="161">
        <f>E297+E414</f>
        <v>720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v>43719</v>
      </c>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3099076</v>
      </c>
      <c r="E642" s="147">
        <f>E415+E423</f>
        <v>3656266</v>
      </c>
      <c r="F642" s="148">
        <f t="shared" si="10"/>
        <v>117.97922993821383</v>
      </c>
    </row>
    <row r="643" spans="1:6" s="8" customFormat="1" x14ac:dyDescent="0.2">
      <c r="A643" s="145" t="s">
        <v>1215</v>
      </c>
      <c r="B643" s="146" t="s">
        <v>1246</v>
      </c>
      <c r="C643" s="345">
        <v>630</v>
      </c>
      <c r="D643" s="147">
        <f>D416+D531</f>
        <v>3049866</v>
      </c>
      <c r="E643" s="147">
        <f>E416+E531</f>
        <v>3761090</v>
      </c>
      <c r="F643" s="148">
        <f t="shared" si="10"/>
        <v>123.31984421610653</v>
      </c>
    </row>
    <row r="644" spans="1:6" s="8" customFormat="1" x14ac:dyDescent="0.2">
      <c r="A644" s="145" t="s">
        <v>1215</v>
      </c>
      <c r="B644" s="146" t="s">
        <v>1247</v>
      </c>
      <c r="C644" s="345">
        <v>631</v>
      </c>
      <c r="D644" s="147">
        <f>IF(D642&gt;=D643,D642-D643,0)</f>
        <v>49210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104824</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43719</v>
      </c>
      <c r="F646" s="148" t="str">
        <f t="shared" si="10"/>
        <v>-</v>
      </c>
    </row>
    <row r="647" spans="1:6" s="8" customFormat="1" x14ac:dyDescent="0.2">
      <c r="A647" s="160" t="s">
        <v>2742</v>
      </c>
      <c r="B647" s="146" t="s">
        <v>1250</v>
      </c>
      <c r="C647" s="345">
        <v>634</v>
      </c>
      <c r="D647" s="147">
        <f>IF(D420-D419+D641-D640&gt;=0,D420-D419+D641-D640,0)</f>
        <v>5492</v>
      </c>
      <c r="E647" s="147">
        <f>IF(E420-E419+E641-E640&gt;=0,E420-E419+E641-E640,0)</f>
        <v>0</v>
      </c>
      <c r="F647" s="148">
        <f t="shared" si="10"/>
        <v>0</v>
      </c>
    </row>
    <row r="648" spans="1:6" s="8" customFormat="1" x14ac:dyDescent="0.2">
      <c r="A648" s="145" t="s">
        <v>1215</v>
      </c>
      <c r="B648" s="146" t="s">
        <v>1251</v>
      </c>
      <c r="C648" s="345">
        <v>635</v>
      </c>
      <c r="D648" s="147">
        <f>IF(D644+D646-D645-D647&gt;=0,D644+D646-D645-D647,0)</f>
        <v>43718</v>
      </c>
      <c r="E648" s="147">
        <f>IF(E644+E646-E645-E647&gt;=0,E644+E646-E645-E647,0)</f>
        <v>0</v>
      </c>
      <c r="F648" s="148">
        <f t="shared" si="10"/>
        <v>0</v>
      </c>
    </row>
    <row r="649" spans="1:6" s="8" customFormat="1" x14ac:dyDescent="0.2">
      <c r="A649" s="145" t="s">
        <v>1215</v>
      </c>
      <c r="B649" s="146" t="s">
        <v>176</v>
      </c>
      <c r="C649" s="345">
        <v>636</v>
      </c>
      <c r="D649" s="147">
        <f>IF(D645+D647-D644-D646&gt;=0,D645+D647-D644-D646,0)</f>
        <v>0</v>
      </c>
      <c r="E649" s="147">
        <f>IF(E645+E647-E644-E646&gt;=0,E645+E647-E644-E646,0)</f>
        <v>61105</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15035</v>
      </c>
      <c r="E652" s="149">
        <v>60856</v>
      </c>
      <c r="F652" s="148">
        <f t="shared" ref="F652:F677" si="11">IF(D652&lt;&gt;0,IF(E652/D652&gt;=100,"&gt;&gt;100",E652/D652*100),"-")</f>
        <v>404.76222148320585</v>
      </c>
    </row>
    <row r="653" spans="1:6" s="8" customFormat="1" x14ac:dyDescent="0.2">
      <c r="A653" s="145" t="s">
        <v>1208</v>
      </c>
      <c r="B653" s="146" t="s">
        <v>2750</v>
      </c>
      <c r="C653" s="345">
        <v>639</v>
      </c>
      <c r="D653" s="149">
        <v>403876</v>
      </c>
      <c r="E653" s="149">
        <v>2306224</v>
      </c>
      <c r="F653" s="148">
        <f t="shared" si="11"/>
        <v>571.02278917291449</v>
      </c>
    </row>
    <row r="654" spans="1:6" s="8" customFormat="1" x14ac:dyDescent="0.2">
      <c r="A654" s="145" t="s">
        <v>1209</v>
      </c>
      <c r="B654" s="146" t="s">
        <v>3586</v>
      </c>
      <c r="C654" s="345">
        <v>640</v>
      </c>
      <c r="D654" s="149">
        <v>358055</v>
      </c>
      <c r="E654" s="149">
        <v>2360290</v>
      </c>
      <c r="F654" s="148">
        <f t="shared" si="11"/>
        <v>659.19760930583288</v>
      </c>
    </row>
    <row r="655" spans="1:6" s="8" customFormat="1" x14ac:dyDescent="0.2">
      <c r="A655" s="145">
        <v>11</v>
      </c>
      <c r="B655" s="146" t="s">
        <v>181</v>
      </c>
      <c r="C655" s="345">
        <v>641</v>
      </c>
      <c r="D655" s="147">
        <f>+D652+D653-D654</f>
        <v>60856</v>
      </c>
      <c r="E655" s="147">
        <f>+E652+E653-E654</f>
        <v>6790</v>
      </c>
      <c r="F655" s="150">
        <f t="shared" si="11"/>
        <v>11.157486525568554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30</v>
      </c>
      <c r="E657" s="149">
        <v>32</v>
      </c>
      <c r="F657" s="148">
        <f t="shared" si="11"/>
        <v>106.66666666666667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20</v>
      </c>
      <c r="E659" s="149">
        <v>20</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20000</v>
      </c>
      <c r="E664" s="149"/>
      <c r="F664" s="148">
        <f t="shared" si="11"/>
        <v>0</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7314</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2530740</v>
      </c>
      <c r="E678" s="149">
        <v>2586942</v>
      </c>
      <c r="F678" s="148"/>
    </row>
    <row r="679" spans="1:6" s="8" customFormat="1" x14ac:dyDescent="0.2">
      <c r="A679" s="152">
        <v>63613</v>
      </c>
      <c r="B679" s="163" t="s">
        <v>4078</v>
      </c>
      <c r="C679" s="345">
        <v>665</v>
      </c>
      <c r="D679" s="149">
        <v>129780</v>
      </c>
      <c r="E679" s="149">
        <v>53786</v>
      </c>
      <c r="F679" s="148"/>
    </row>
    <row r="680" spans="1:6" s="8" customFormat="1" x14ac:dyDescent="0.2">
      <c r="A680" s="152">
        <v>63622</v>
      </c>
      <c r="B680" s="163" t="s">
        <v>4079</v>
      </c>
      <c r="C680" s="345">
        <v>666</v>
      </c>
      <c r="D680" s="149"/>
      <c r="E680" s="149">
        <v>33000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v>3123</v>
      </c>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v>382446</v>
      </c>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97921</v>
      </c>
      <c r="E698" s="149">
        <v>107986</v>
      </c>
      <c r="F698" s="148">
        <f t="shared" si="12"/>
        <v>110.27869404928464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28669</v>
      </c>
      <c r="F701" s="148" t="str">
        <f>IF(D701&lt;&gt;0,IF(E701/D701&gt;=100,"&gt;&gt;100",E701/D701*100),"-")</f>
        <v>-</v>
      </c>
    </row>
    <row r="702" spans="1:6" s="8" customFormat="1" x14ac:dyDescent="0.2">
      <c r="A702" s="145">
        <v>31215</v>
      </c>
      <c r="B702" s="146" t="s">
        <v>1641</v>
      </c>
      <c r="C702" s="345">
        <v>688</v>
      </c>
      <c r="D702" s="149">
        <v>12561</v>
      </c>
      <c r="E702" s="149">
        <v>14021</v>
      </c>
      <c r="F702" s="148">
        <f>IF(D702&lt;&gt;0,IF(E702/D702&gt;=100,"&gt;&gt;100",E702/D702*100),"-")</f>
        <v>111.62327840140117</v>
      </c>
    </row>
    <row r="703" spans="1:6" s="8" customFormat="1" x14ac:dyDescent="0.2">
      <c r="A703" s="145">
        <v>32121</v>
      </c>
      <c r="B703" s="146" t="s">
        <v>3797</v>
      </c>
      <c r="C703" s="345">
        <v>689</v>
      </c>
      <c r="D703" s="149"/>
      <c r="E703" s="149"/>
      <c r="F703" s="148" t="str">
        <f>IF(D703&lt;&gt;0,IF(E703/D703&gt;=100,"&gt;&gt;100",E703/D703*100),"-")</f>
        <v>-</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11435</v>
      </c>
      <c r="E705" s="149">
        <v>6125</v>
      </c>
      <c r="F705" s="148">
        <f>IF(D705&lt;&gt;0,IF(E705/D705&gt;=100,"&gt;&gt;100",E705/D705*100),"-")</f>
        <v>53.563620463489293</v>
      </c>
    </row>
    <row r="706" spans="1:6" s="8" customFormat="1" x14ac:dyDescent="0.2">
      <c r="A706" s="145" t="s">
        <v>3798</v>
      </c>
      <c r="B706" s="146" t="s">
        <v>3799</v>
      </c>
      <c r="C706" s="345">
        <v>692</v>
      </c>
      <c r="D706" s="149">
        <v>4649</v>
      </c>
      <c r="E706" s="149">
        <v>5377</v>
      </c>
      <c r="F706" s="148">
        <f>IF(D706&lt;&gt;0,IF(E706/D706&gt;=100,"&gt;&gt;100",E706/D706*100),"-")</f>
        <v>115.65928156592815</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1220</v>
      </c>
      <c r="E711" s="149">
        <v>1180</v>
      </c>
      <c r="F711" s="148">
        <f t="shared" si="13"/>
        <v>96.721311475409834</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v>2245</v>
      </c>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LJERKA JEŽIĆ</v>
      </c>
      <c r="D995" s="293"/>
      <c r="E995" s="293"/>
    </row>
    <row r="996" spans="1:5" ht="15" customHeight="1" x14ac:dyDescent="0.2">
      <c r="A996" s="291" t="str">
        <f>IF(RefStr!H27="","Telefon za kontakt: _________________","Telefon za kontakt: " &amp; RefStr!H27)</f>
        <v>Telefon za kontakt: 043778900</v>
      </c>
      <c r="C996" s="292"/>
    </row>
    <row r="997" spans="1:5" ht="15" customHeight="1" x14ac:dyDescent="0.2">
      <c r="A997" s="291" t="str">
        <f>IF(RefStr!H33="","Odgovorna osoba: _____________________________","Odgovorna osoba: " &amp; RefStr!H33)</f>
        <v>Odgovorna osoba: VESNA PAVLINEC-KOLARIĆ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6" sqref="E24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08289</v>
      </c>
      <c r="C4" s="414"/>
      <c r="D4" s="414"/>
      <c r="E4" s="415">
        <f>SUM(Skriveni!G977:G1286)</f>
        <v>9492519.0529999994</v>
      </c>
      <c r="F4" s="416"/>
    </row>
    <row r="5" spans="1:6" ht="15" customHeight="1" x14ac:dyDescent="0.2">
      <c r="B5" s="413" t="str">
        <f>"Naziv: "&amp;IF(RefStr!B10&lt;&gt;"",RefStr!B10,"_______________________________________")</f>
        <v>Naziv: OSNOVNA ŠKOLA ŠTEFANJE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2347387</v>
      </c>
      <c r="E12" s="96">
        <f>E13+E74</f>
        <v>2903489</v>
      </c>
      <c r="F12" s="123">
        <f t="shared" ref="F12:F75" si="0">IF(D12&gt;0,IF(E12/D12&gt;=100,"&gt;&gt;100",E12/D12*100),"-")</f>
        <v>123.69025644258915</v>
      </c>
    </row>
    <row r="13" spans="1:6" s="3" customFormat="1" x14ac:dyDescent="0.2">
      <c r="A13" s="132">
        <v>0</v>
      </c>
      <c r="B13" s="314" t="s">
        <v>521</v>
      </c>
      <c r="C13" s="303">
        <v>2</v>
      </c>
      <c r="D13" s="97">
        <f>D14+D18+D57+D58+D62+D69</f>
        <v>2035976</v>
      </c>
      <c r="E13" s="97">
        <f>E14+E18+E57+E58+E62+E69</f>
        <v>2633283</v>
      </c>
      <c r="F13" s="124">
        <f t="shared" si="0"/>
        <v>129.33762480500752</v>
      </c>
    </row>
    <row r="14" spans="1:6" s="3" customFormat="1" x14ac:dyDescent="0.2">
      <c r="A14" s="132" t="s">
        <v>1564</v>
      </c>
      <c r="B14" s="314" t="s">
        <v>3259</v>
      </c>
      <c r="C14" s="303">
        <v>3</v>
      </c>
      <c r="D14" s="97">
        <f>D15+D16-D17</f>
        <v>15816</v>
      </c>
      <c r="E14" s="97">
        <f>E15+E16-E17</f>
        <v>15816</v>
      </c>
      <c r="F14" s="124">
        <f t="shared" si="0"/>
        <v>100</v>
      </c>
    </row>
    <row r="15" spans="1:6" s="3" customFormat="1" x14ac:dyDescent="0.2">
      <c r="A15" s="132" t="s">
        <v>3260</v>
      </c>
      <c r="B15" s="314" t="s">
        <v>3261</v>
      </c>
      <c r="C15" s="303">
        <v>4</v>
      </c>
      <c r="D15" s="94">
        <v>15816</v>
      </c>
      <c r="E15" s="94">
        <v>15816</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2000160</v>
      </c>
      <c r="E18" s="97">
        <f>E19+E25+E35+E41+E47+E51</f>
        <v>2585119</v>
      </c>
      <c r="F18" s="124">
        <f t="shared" si="0"/>
        <v>129.2456103511719</v>
      </c>
    </row>
    <row r="19" spans="1:6" s="3" customFormat="1" x14ac:dyDescent="0.2">
      <c r="A19" s="315" t="s">
        <v>362</v>
      </c>
      <c r="B19" s="314" t="s">
        <v>3928</v>
      </c>
      <c r="C19" s="303">
        <v>8</v>
      </c>
      <c r="D19" s="97">
        <f>SUM(D20:D23)-D24</f>
        <v>1828830</v>
      </c>
      <c r="E19" s="97">
        <f>SUM(E20:E23)-E24</f>
        <v>2280305</v>
      </c>
      <c r="F19" s="124">
        <f t="shared" si="0"/>
        <v>124.6865482302893</v>
      </c>
    </row>
    <row r="20" spans="1:6" s="3" customFormat="1" x14ac:dyDescent="0.2">
      <c r="A20" s="132" t="s">
        <v>363</v>
      </c>
      <c r="B20" s="314" t="s">
        <v>382</v>
      </c>
      <c r="C20" s="303">
        <v>9</v>
      </c>
      <c r="D20" s="94">
        <v>58840</v>
      </c>
      <c r="E20" s="94">
        <v>58840</v>
      </c>
      <c r="F20" s="125">
        <f t="shared" si="0"/>
        <v>100</v>
      </c>
    </row>
    <row r="21" spans="1:6" s="3" customFormat="1" x14ac:dyDescent="0.2">
      <c r="A21" s="132" t="s">
        <v>364</v>
      </c>
      <c r="B21" s="314" t="s">
        <v>383</v>
      </c>
      <c r="C21" s="303">
        <v>10</v>
      </c>
      <c r="D21" s="94">
        <v>3557438</v>
      </c>
      <c r="E21" s="94">
        <v>4054766</v>
      </c>
      <c r="F21" s="125">
        <f t="shared" si="0"/>
        <v>113.97994849102078</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1787448</v>
      </c>
      <c r="E24" s="94">
        <v>1833301</v>
      </c>
      <c r="F24" s="125">
        <f t="shared" si="0"/>
        <v>102.56527742345511</v>
      </c>
    </row>
    <row r="25" spans="1:6" s="3" customFormat="1" x14ac:dyDescent="0.2">
      <c r="A25" s="315" t="s">
        <v>1156</v>
      </c>
      <c r="B25" s="314" t="s">
        <v>1261</v>
      </c>
      <c r="C25" s="303">
        <v>14</v>
      </c>
      <c r="D25" s="97">
        <f>SUM(D26:D33)-D34</f>
        <v>72522</v>
      </c>
      <c r="E25" s="97">
        <f>SUM(E26:E33)-E34</f>
        <v>235288</v>
      </c>
      <c r="F25" s="124">
        <f t="shared" si="0"/>
        <v>324.4367226496787</v>
      </c>
    </row>
    <row r="26" spans="1:6" s="3" customFormat="1" x14ac:dyDescent="0.2">
      <c r="A26" s="132" t="s">
        <v>1157</v>
      </c>
      <c r="B26" s="314" t="s">
        <v>3941</v>
      </c>
      <c r="C26" s="303">
        <v>15</v>
      </c>
      <c r="D26" s="94">
        <v>389810</v>
      </c>
      <c r="E26" s="94">
        <v>514636</v>
      </c>
      <c r="F26" s="125">
        <f t="shared" si="0"/>
        <v>132.02226725840794</v>
      </c>
    </row>
    <row r="27" spans="1:6" s="3" customFormat="1" x14ac:dyDescent="0.2">
      <c r="A27" s="132" t="s">
        <v>1158</v>
      </c>
      <c r="B27" s="314" t="s">
        <v>3965</v>
      </c>
      <c r="C27" s="303">
        <v>16</v>
      </c>
      <c r="D27" s="94">
        <v>34566</v>
      </c>
      <c r="E27" s="94">
        <v>30608</v>
      </c>
      <c r="F27" s="125">
        <f t="shared" si="0"/>
        <v>88.549441647862054</v>
      </c>
    </row>
    <row r="28" spans="1:6" s="3" customFormat="1" x14ac:dyDescent="0.2">
      <c r="A28" s="132" t="s">
        <v>1159</v>
      </c>
      <c r="B28" s="314" t="s">
        <v>3943</v>
      </c>
      <c r="C28" s="303">
        <v>17</v>
      </c>
      <c r="D28" s="94">
        <v>4099</v>
      </c>
      <c r="E28" s="94">
        <v>25224</v>
      </c>
      <c r="F28" s="125">
        <f t="shared" si="0"/>
        <v>615.36960234203468</v>
      </c>
    </row>
    <row r="29" spans="1:6" s="3" customFormat="1" x14ac:dyDescent="0.2">
      <c r="A29" s="132" t="s">
        <v>1160</v>
      </c>
      <c r="B29" s="314" t="s">
        <v>3944</v>
      </c>
      <c r="C29" s="303">
        <v>18</v>
      </c>
      <c r="D29" s="94">
        <v>11956</v>
      </c>
      <c r="E29" s="94">
        <v>11956</v>
      </c>
      <c r="F29" s="125">
        <f t="shared" si="0"/>
        <v>100</v>
      </c>
    </row>
    <row r="30" spans="1:6" s="3" customFormat="1" x14ac:dyDescent="0.2">
      <c r="A30" s="132" t="s">
        <v>2449</v>
      </c>
      <c r="B30" s="314" t="s">
        <v>2450</v>
      </c>
      <c r="C30" s="303">
        <v>19</v>
      </c>
      <c r="D30" s="94">
        <v>22949</v>
      </c>
      <c r="E30" s="94">
        <v>22949</v>
      </c>
      <c r="F30" s="125">
        <f t="shared" si="0"/>
        <v>100</v>
      </c>
    </row>
    <row r="31" spans="1:6" s="3" customFormat="1" x14ac:dyDescent="0.2">
      <c r="A31" s="272" t="s">
        <v>2451</v>
      </c>
      <c r="B31" s="314" t="s">
        <v>3946</v>
      </c>
      <c r="C31" s="303">
        <v>20</v>
      </c>
      <c r="D31" s="94">
        <v>45137</v>
      </c>
      <c r="E31" s="94">
        <v>45137</v>
      </c>
      <c r="F31" s="125">
        <f t="shared" si="0"/>
        <v>100</v>
      </c>
    </row>
    <row r="32" spans="1:6" s="3" customFormat="1" x14ac:dyDescent="0.2">
      <c r="A32" s="272" t="s">
        <v>2452</v>
      </c>
      <c r="B32" s="314" t="s">
        <v>3947</v>
      </c>
      <c r="C32" s="303">
        <v>21</v>
      </c>
      <c r="D32" s="94">
        <v>109189</v>
      </c>
      <c r="E32" s="94">
        <v>108826</v>
      </c>
      <c r="F32" s="125">
        <f t="shared" si="0"/>
        <v>99.667548928921406</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545184</v>
      </c>
      <c r="E34" s="94">
        <v>524048</v>
      </c>
      <c r="F34" s="125">
        <f t="shared" si="0"/>
        <v>96.123143745964668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95336</v>
      </c>
      <c r="E41" s="97">
        <f>SUM(E42:E45)-E46</f>
        <v>66054</v>
      </c>
      <c r="F41" s="124">
        <f t="shared" si="0"/>
        <v>69.285474532180913</v>
      </c>
    </row>
    <row r="42" spans="1:6" s="3" customFormat="1" x14ac:dyDescent="0.2">
      <c r="A42" s="132" t="s">
        <v>2878</v>
      </c>
      <c r="B42" s="314" t="s">
        <v>2886</v>
      </c>
      <c r="C42" s="303">
        <v>31</v>
      </c>
      <c r="D42" s="94">
        <v>141772</v>
      </c>
      <c r="E42" s="94">
        <v>198653</v>
      </c>
      <c r="F42" s="125">
        <f t="shared" si="0"/>
        <v>140.12146263013852</v>
      </c>
    </row>
    <row r="43" spans="1:6" s="3" customFormat="1" x14ac:dyDescent="0.2">
      <c r="A43" s="132" t="s">
        <v>2879</v>
      </c>
      <c r="B43" s="314" t="s">
        <v>2884</v>
      </c>
      <c r="C43" s="303">
        <v>32</v>
      </c>
      <c r="D43" s="94">
        <v>64000</v>
      </c>
      <c r="E43" s="94"/>
      <c r="F43" s="125">
        <f t="shared" si="0"/>
        <v>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110436</v>
      </c>
      <c r="E46" s="94">
        <v>132599</v>
      </c>
      <c r="F46" s="125">
        <f t="shared" si="0"/>
        <v>120.06863703864681</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3472</v>
      </c>
      <c r="E51" s="97">
        <f>SUM(E52:E55)-E56</f>
        <v>3472</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5000</v>
      </c>
      <c r="E53" s="94">
        <v>5000</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3660</v>
      </c>
      <c r="E55" s="94">
        <v>3660</v>
      </c>
      <c r="F55" s="125">
        <f t="shared" si="0"/>
        <v>100</v>
      </c>
    </row>
    <row r="56" spans="1:6" s="3" customFormat="1" x14ac:dyDescent="0.2">
      <c r="A56" s="132" t="s">
        <v>448</v>
      </c>
      <c r="B56" s="314" t="s">
        <v>449</v>
      </c>
      <c r="C56" s="303">
        <v>45</v>
      </c>
      <c r="D56" s="94">
        <v>5188</v>
      </c>
      <c r="E56" s="94">
        <v>5188</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74213</v>
      </c>
      <c r="E60" s="94">
        <v>74705</v>
      </c>
      <c r="F60" s="125">
        <f t="shared" si="0"/>
        <v>100.6629566248501</v>
      </c>
    </row>
    <row r="61" spans="1:6" s="3" customFormat="1" x14ac:dyDescent="0.2">
      <c r="A61" s="132" t="s">
        <v>456</v>
      </c>
      <c r="B61" s="314" t="s">
        <v>617</v>
      </c>
      <c r="C61" s="303">
        <v>50</v>
      </c>
      <c r="D61" s="94">
        <v>74213</v>
      </c>
      <c r="E61" s="94">
        <v>74705</v>
      </c>
      <c r="F61" s="125">
        <f t="shared" si="0"/>
        <v>100.6629566248501</v>
      </c>
    </row>
    <row r="62" spans="1:6" s="3" customFormat="1" x14ac:dyDescent="0.2">
      <c r="A62" s="132" t="s">
        <v>618</v>
      </c>
      <c r="B62" s="314" t="s">
        <v>3383</v>
      </c>
      <c r="C62" s="303">
        <v>51</v>
      </c>
      <c r="D62" s="97">
        <f>SUM(D63:D68)</f>
        <v>20000</v>
      </c>
      <c r="E62" s="97">
        <f>SUM(E63:E68)</f>
        <v>32348</v>
      </c>
      <c r="F62" s="124">
        <f t="shared" si="0"/>
        <v>161.74</v>
      </c>
    </row>
    <row r="63" spans="1:6" s="3" customFormat="1" x14ac:dyDescent="0.2">
      <c r="A63" s="132" t="s">
        <v>619</v>
      </c>
      <c r="B63" s="314" t="s">
        <v>620</v>
      </c>
      <c r="C63" s="303">
        <v>52</v>
      </c>
      <c r="D63" s="94">
        <v>20000</v>
      </c>
      <c r="E63" s="94"/>
      <c r="F63" s="125">
        <f t="shared" si="0"/>
        <v>0</v>
      </c>
    </row>
    <row r="64" spans="1:6" s="3" customFormat="1" x14ac:dyDescent="0.2">
      <c r="A64" s="132" t="s">
        <v>621</v>
      </c>
      <c r="B64" s="314" t="s">
        <v>2569</v>
      </c>
      <c r="C64" s="303">
        <v>53</v>
      </c>
      <c r="D64" s="94"/>
      <c r="E64" s="94">
        <v>32348</v>
      </c>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311411</v>
      </c>
      <c r="E74" s="97">
        <f>E75+E84+E92+E123+E139+E151+E168+E169</f>
        <v>270206</v>
      </c>
      <c r="F74" s="124">
        <f t="shared" si="0"/>
        <v>86.768290137471055</v>
      </c>
    </row>
    <row r="75" spans="1:6" s="3" customFormat="1" x14ac:dyDescent="0.2">
      <c r="A75" s="272" t="s">
        <v>2744</v>
      </c>
      <c r="B75" s="314" t="s">
        <v>322</v>
      </c>
      <c r="C75" s="303">
        <v>64</v>
      </c>
      <c r="D75" s="97">
        <f>+D76+D81+D82+D83</f>
        <v>60857</v>
      </c>
      <c r="E75" s="97">
        <f>+E76+E81+E82+E83</f>
        <v>6790</v>
      </c>
      <c r="F75" s="124">
        <f t="shared" si="0"/>
        <v>11.157303186157714</v>
      </c>
    </row>
    <row r="76" spans="1:6" s="3" customFormat="1" x14ac:dyDescent="0.2">
      <c r="A76" s="132" t="s">
        <v>3429</v>
      </c>
      <c r="B76" s="317" t="s">
        <v>1885</v>
      </c>
      <c r="C76" s="303">
        <v>65</v>
      </c>
      <c r="D76" s="97">
        <f>SUM(D77:D80)</f>
        <v>60532</v>
      </c>
      <c r="E76" s="97">
        <f>SUM(E77:E80)</f>
        <v>6530</v>
      </c>
      <c r="F76" s="124">
        <f t="shared" ref="F76:F139" si="1">IF(D76&gt;0,IF(E76/D76&gt;=100,"&gt;&gt;100",E76/D76*100),"-")</f>
        <v>10.787682548073747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60532</v>
      </c>
      <c r="E78" s="94">
        <v>6530</v>
      </c>
      <c r="F78" s="125">
        <f t="shared" si="1"/>
        <v>10.787682548073747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325</v>
      </c>
      <c r="E82" s="94">
        <v>260</v>
      </c>
      <c r="F82" s="125">
        <f t="shared" si="1"/>
        <v>80</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29365</v>
      </c>
      <c r="E84" s="97">
        <f>+E85+SUM(E88:E91)</f>
        <v>50839</v>
      </c>
      <c r="F84" s="124">
        <f t="shared" si="1"/>
        <v>173.12787331857652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132</v>
      </c>
      <c r="E90" s="94">
        <v>5129</v>
      </c>
      <c r="F90" s="125">
        <f t="shared" si="1"/>
        <v>3885.606060606061</v>
      </c>
    </row>
    <row r="91" spans="1:6" s="3" customFormat="1" x14ac:dyDescent="0.2">
      <c r="A91" s="132" t="s">
        <v>4178</v>
      </c>
      <c r="B91" s="317" t="s">
        <v>4179</v>
      </c>
      <c r="C91" s="303">
        <v>80</v>
      </c>
      <c r="D91" s="94">
        <v>29233</v>
      </c>
      <c r="E91" s="94">
        <v>45710</v>
      </c>
      <c r="F91" s="125">
        <f t="shared" si="1"/>
        <v>156.36438271816098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2002</v>
      </c>
      <c r="E151" s="97">
        <f>SUM(E152:E154)+SUM(E162:E166)-E167</f>
        <v>720</v>
      </c>
      <c r="F151" s="124">
        <f t="shared" si="2"/>
        <v>35.964035964035965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1208</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242</v>
      </c>
      <c r="E160" s="94"/>
      <c r="F160" s="125">
        <f t="shared" si="2"/>
        <v>0</v>
      </c>
    </row>
    <row r="161" spans="1:6" s="3" customFormat="1" x14ac:dyDescent="0.2">
      <c r="A161" s="272" t="s">
        <v>3869</v>
      </c>
      <c r="B161" s="317" t="s">
        <v>4237</v>
      </c>
      <c r="C161" s="303">
        <v>150</v>
      </c>
      <c r="D161" s="94">
        <v>966</v>
      </c>
      <c r="E161" s="94"/>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794</v>
      </c>
      <c r="E163" s="94">
        <v>720</v>
      </c>
      <c r="F163" s="125">
        <f t="shared" si="2"/>
        <v>90.680100755667496</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219187</v>
      </c>
      <c r="E169" s="97">
        <f>SUM(E170:E172)</f>
        <v>211857</v>
      </c>
      <c r="F169" s="124">
        <f t="shared" si="2"/>
        <v>96.655823566178654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219187</v>
      </c>
      <c r="E172" s="94">
        <v>211857</v>
      </c>
      <c r="F172" s="125">
        <f t="shared" si="2"/>
        <v>96.655823566178654</v>
      </c>
    </row>
    <row r="173" spans="1:6" s="3" customFormat="1" x14ac:dyDescent="0.2">
      <c r="A173" s="272"/>
      <c r="B173" s="314" t="s">
        <v>1068</v>
      </c>
      <c r="C173" s="303">
        <v>162</v>
      </c>
      <c r="D173" s="97">
        <f>D174+D234</f>
        <v>2347388</v>
      </c>
      <c r="E173" s="97">
        <f>E174+E234</f>
        <v>2903490</v>
      </c>
      <c r="F173" s="124">
        <f t="shared" si="2"/>
        <v>123.69024635041161</v>
      </c>
    </row>
    <row r="174" spans="1:6" s="3" customFormat="1" x14ac:dyDescent="0.2">
      <c r="A174" s="272" t="s">
        <v>3813</v>
      </c>
      <c r="B174" s="314" t="s">
        <v>1145</v>
      </c>
      <c r="C174" s="303">
        <v>163</v>
      </c>
      <c r="D174" s="97">
        <f>D175+D186+D187+D203+D231</f>
        <v>265689</v>
      </c>
      <c r="E174" s="97">
        <f>E175+E186+E187+E203+E231</f>
        <v>330591</v>
      </c>
      <c r="F174" s="124">
        <f t="shared" si="2"/>
        <v>124.42780845273987</v>
      </c>
    </row>
    <row r="175" spans="1:6" s="3" customFormat="1" x14ac:dyDescent="0.2">
      <c r="A175" s="272" t="s">
        <v>1181</v>
      </c>
      <c r="B175" s="314" t="s">
        <v>1547</v>
      </c>
      <c r="C175" s="303">
        <v>164</v>
      </c>
      <c r="D175" s="97">
        <f>SUM(D176:D178)+SUM(D182:D185)</f>
        <v>265689</v>
      </c>
      <c r="E175" s="97">
        <f>SUM(E176:E178)+SUM(E182:E185)</f>
        <v>298243</v>
      </c>
      <c r="F175" s="124">
        <f t="shared" si="2"/>
        <v>112.25267135636025</v>
      </c>
    </row>
    <row r="176" spans="1:6" s="3" customFormat="1" x14ac:dyDescent="0.2">
      <c r="A176" s="272" t="s">
        <v>1182</v>
      </c>
      <c r="B176" s="314" t="s">
        <v>1183</v>
      </c>
      <c r="C176" s="303">
        <v>165</v>
      </c>
      <c r="D176" s="94">
        <v>210477</v>
      </c>
      <c r="E176" s="94">
        <v>201450</v>
      </c>
      <c r="F176" s="125">
        <f t="shared" si="2"/>
        <v>95.711170341652533</v>
      </c>
    </row>
    <row r="177" spans="1:6" s="3" customFormat="1" x14ac:dyDescent="0.2">
      <c r="A177" s="272" t="s">
        <v>1184</v>
      </c>
      <c r="B177" s="314" t="s">
        <v>1185</v>
      </c>
      <c r="C177" s="303">
        <v>166</v>
      </c>
      <c r="D177" s="94">
        <v>26316</v>
      </c>
      <c r="E177" s="94">
        <v>51430</v>
      </c>
      <c r="F177" s="125">
        <f t="shared" si="2"/>
        <v>195.43243654050769</v>
      </c>
    </row>
    <row r="178" spans="1:6" s="3" customFormat="1" x14ac:dyDescent="0.2">
      <c r="A178" s="272" t="s">
        <v>1186</v>
      </c>
      <c r="B178" s="317" t="s">
        <v>2842</v>
      </c>
      <c r="C178" s="303">
        <v>167</v>
      </c>
      <c r="D178" s="97">
        <f>SUM(D179:D181)</f>
        <v>284</v>
      </c>
      <c r="E178" s="97">
        <f>SUM(E179:E181)</f>
        <v>274</v>
      </c>
      <c r="F178" s="124">
        <f t="shared" si="2"/>
        <v>96.478873239436624</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284</v>
      </c>
      <c r="E181" s="94">
        <v>274</v>
      </c>
      <c r="F181" s="125">
        <f t="shared" si="2"/>
        <v>96.478873239436624</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28612</v>
      </c>
      <c r="E185" s="94">
        <v>45089</v>
      </c>
      <c r="F185" s="125">
        <f t="shared" si="2"/>
        <v>157.58772542988956</v>
      </c>
    </row>
    <row r="186" spans="1:6" s="3" customFormat="1" x14ac:dyDescent="0.2">
      <c r="A186" s="272" t="s">
        <v>3033</v>
      </c>
      <c r="B186" s="314" t="s">
        <v>3034</v>
      </c>
      <c r="C186" s="303">
        <v>175</v>
      </c>
      <c r="D186" s="94"/>
      <c r="E186" s="94">
        <v>32348</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2081699</v>
      </c>
      <c r="E234" s="97">
        <f>+E235+E243-E247+E251+E252+E253</f>
        <v>2572899</v>
      </c>
      <c r="F234" s="124">
        <f t="shared" si="3"/>
        <v>123.59611067690382</v>
      </c>
    </row>
    <row r="235" spans="1:6" s="3" customFormat="1" x14ac:dyDescent="0.2">
      <c r="A235" s="132" t="s">
        <v>1279</v>
      </c>
      <c r="B235" s="314" t="s">
        <v>3395</v>
      </c>
      <c r="C235" s="303">
        <v>224</v>
      </c>
      <c r="D235" s="97">
        <f>D236-D239</f>
        <v>2035977</v>
      </c>
      <c r="E235" s="97">
        <f>E236-E239</f>
        <v>2634004</v>
      </c>
      <c r="F235" s="124">
        <f t="shared" si="3"/>
        <v>129.37297425265609</v>
      </c>
    </row>
    <row r="236" spans="1:6" s="3" customFormat="1" x14ac:dyDescent="0.2">
      <c r="A236" s="132" t="s">
        <v>1280</v>
      </c>
      <c r="B236" s="314" t="s">
        <v>3396</v>
      </c>
      <c r="C236" s="303">
        <v>225</v>
      </c>
      <c r="D236" s="97">
        <f>SUM(D237:D238)</f>
        <v>2035977</v>
      </c>
      <c r="E236" s="97">
        <f>SUM(E237:E238)</f>
        <v>2634004</v>
      </c>
      <c r="F236" s="124">
        <f t="shared" si="3"/>
        <v>129.37297425265609</v>
      </c>
    </row>
    <row r="237" spans="1:6" s="3" customFormat="1" x14ac:dyDescent="0.2">
      <c r="A237" s="132" t="s">
        <v>1281</v>
      </c>
      <c r="B237" s="314" t="s">
        <v>1282</v>
      </c>
      <c r="C237" s="303">
        <v>226</v>
      </c>
      <c r="D237" s="94">
        <v>2035977</v>
      </c>
      <c r="E237" s="94">
        <v>2634004</v>
      </c>
      <c r="F237" s="125">
        <f t="shared" si="3"/>
        <v>129.37297425265609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49211</v>
      </c>
      <c r="E243" s="97">
        <f>SUM(E244:E246)</f>
        <v>43719</v>
      </c>
      <c r="F243" s="124">
        <f t="shared" si="3"/>
        <v>88.839893519741523</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v>49211</v>
      </c>
      <c r="E245" s="94">
        <v>43719</v>
      </c>
      <c r="F245" s="125">
        <f t="shared" si="3"/>
        <v>88.839893519741523</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5492</v>
      </c>
      <c r="E247" s="97">
        <f>SUM(E248:E250)</f>
        <v>104824</v>
      </c>
      <c r="F247" s="124">
        <f t="shared" si="3"/>
        <v>1908.6671522214128</v>
      </c>
    </row>
    <row r="248" spans="1:6" s="3" customFormat="1" x14ac:dyDescent="0.2">
      <c r="A248" s="132" t="s">
        <v>2927</v>
      </c>
      <c r="B248" s="314" t="s">
        <v>2807</v>
      </c>
      <c r="C248" s="303">
        <v>237</v>
      </c>
      <c r="D248" s="94">
        <v>5492</v>
      </c>
      <c r="E248" s="94">
        <v>104824</v>
      </c>
      <c r="F248" s="125">
        <f t="shared" si="3"/>
        <v>1908.6671522214128</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2003</v>
      </c>
      <c r="E251" s="94"/>
      <c r="F251" s="125">
        <f t="shared" si="3"/>
        <v>0</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2002</v>
      </c>
      <c r="E260" s="94">
        <v>720</v>
      </c>
      <c r="F260" s="125">
        <f t="shared" si="4"/>
        <v>35.964035964035965</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265689</v>
      </c>
      <c r="E288" s="94">
        <v>298243</v>
      </c>
      <c r="F288" s="125">
        <f t="shared" si="4"/>
        <v>112.25267135636025</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v>32348</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LJERKA JEŽIĆ</v>
      </c>
      <c r="B325" s="291"/>
      <c r="D325" s="293"/>
      <c r="E325" s="293"/>
      <c r="F325" s="291"/>
      <c r="G325" s="307"/>
    </row>
    <row r="326" spans="1:7" s="292" customFormat="1" ht="15" customHeight="1" x14ac:dyDescent="0.2">
      <c r="A326" s="291" t="str">
        <f>IF(RefStr!H27="","Telefon za kontakt: _________________","Telefon za kontakt: " &amp; RefStr!H27)</f>
        <v>Telefon za kontakt: 043778900</v>
      </c>
      <c r="B326" s="291"/>
      <c r="F326" s="291"/>
      <c r="G326" s="307"/>
    </row>
    <row r="327" spans="1:7" s="292" customFormat="1" ht="15" customHeight="1" x14ac:dyDescent="0.2">
      <c r="A327" s="291" t="str">
        <f>IF(RefStr!H33="","Odgovorna osoba: _____________________________","Odgovorna osoba: " &amp; RefStr!H33)</f>
        <v>Odgovorna osoba: VESNA PAVLINEC-KOLARIĆ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71"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08289</v>
      </c>
      <c r="C4" s="414"/>
      <c r="D4" s="414"/>
      <c r="E4" s="415">
        <f>SUM(Skriveni!G1287:G1423)</f>
        <v>4952524.74</v>
      </c>
      <c r="F4" s="416"/>
    </row>
    <row r="5" spans="1:6" ht="15" customHeight="1" x14ac:dyDescent="0.2">
      <c r="B5" s="413" t="str">
        <f>"Naziv: "&amp;IF(RefStr!B10&lt;&gt;"",RefStr!B10,"_______________________________________")</f>
        <v>Naziv: OSNOVNA ŠKOLA ŠTEFANJE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3049866</v>
      </c>
      <c r="E121" s="97">
        <f>E122+E125+E128+E129+SUM(E132:E135)</f>
        <v>3761090</v>
      </c>
      <c r="F121" s="125">
        <f t="shared" si="1"/>
        <v>123.31984421610653</v>
      </c>
    </row>
    <row r="122" spans="1:6" s="3" customFormat="1" x14ac:dyDescent="0.2">
      <c r="A122" s="132" t="s">
        <v>2919</v>
      </c>
      <c r="B122" s="105" t="s">
        <v>3973</v>
      </c>
      <c r="C122" s="303">
        <v>111</v>
      </c>
      <c r="D122" s="97">
        <f>SUM(D123:D124)</f>
        <v>2966113</v>
      </c>
      <c r="E122" s="97">
        <f>SUM(E123:E124)</f>
        <v>3671060</v>
      </c>
      <c r="F122" s="125">
        <f t="shared" si="1"/>
        <v>123.76669398637206</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2966113</v>
      </c>
      <c r="E124" s="94">
        <v>3671060</v>
      </c>
      <c r="F124" s="125">
        <f t="shared" si="1"/>
        <v>123.76669398637206</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83753</v>
      </c>
      <c r="E133" s="94">
        <v>90030</v>
      </c>
      <c r="F133" s="125">
        <f t="shared" si="1"/>
        <v>107.49465690781226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3049866</v>
      </c>
      <c r="E148" s="107">
        <f>E12+E29+E35+E42+E82+E89+E96+E114+E121+E136</f>
        <v>3761090</v>
      </c>
      <c r="F148" s="126">
        <f t="shared" si="2"/>
        <v>123.31984421610653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LJERKA JEŽIĆ</v>
      </c>
      <c r="B151" s="291"/>
      <c r="D151" s="293"/>
      <c r="E151" s="293"/>
      <c r="F151" s="291"/>
      <c r="G151" s="307"/>
    </row>
    <row r="152" spans="1:7" s="292" customFormat="1" ht="15" customHeight="1" x14ac:dyDescent="0.2">
      <c r="A152" s="291" t="str">
        <f>IF(RefStr!H27="","Telefon za kontakt: _________________","Telefon za kontakt: " &amp; RefStr!H27)</f>
        <v>Telefon za kontakt: 043778900</v>
      </c>
      <c r="B152" s="291"/>
      <c r="E152" s="291"/>
      <c r="F152" s="291"/>
      <c r="G152" s="307"/>
    </row>
    <row r="153" spans="1:7" s="292" customFormat="1" ht="15" customHeight="1" x14ac:dyDescent="0.2">
      <c r="A153" s="291" t="str">
        <f>IF(RefStr!H33="","Odgovorna osoba: _____________________________","Odgovorna osoba: " &amp; RefStr!H33)</f>
        <v>Odgovorna osoba: VESNA PAVLINEC-KOLARIĆ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08289</v>
      </c>
      <c r="C4" s="450"/>
      <c r="D4" s="415">
        <f>SUM(Skriveni!G1424:G1467)</f>
        <v>0</v>
      </c>
      <c r="E4" s="416"/>
    </row>
    <row r="5" spans="1:6" ht="15" customHeight="1" x14ac:dyDescent="0.2">
      <c r="B5" s="413" t="str">
        <f>"Naziv: "&amp;IF(RefStr!B10&lt;&gt;"",RefStr!B10,"_______________________________________")</f>
        <v>Naziv: OSNOVNA ŠKOLA ŠTEFANJE</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LJERKA JEŽIĆ</v>
      </c>
      <c r="B59" s="291"/>
      <c r="D59" s="293"/>
      <c r="E59" s="293"/>
      <c r="F59" s="291"/>
      <c r="G59" s="307"/>
    </row>
    <row r="60" spans="1:7" s="292" customFormat="1" ht="15" customHeight="1" x14ac:dyDescent="0.2">
      <c r="A60" s="291" t="str">
        <f>IF(RefStr!H27="","Telefon za kontakt: _________________","Telefon za kontakt: " &amp; RefStr!H27)</f>
        <v>Telefon za kontakt: 043778900</v>
      </c>
      <c r="B60" s="291"/>
      <c r="F60" s="291"/>
      <c r="G60" s="307"/>
    </row>
    <row r="61" spans="1:7" s="292" customFormat="1" ht="15" customHeight="1" x14ac:dyDescent="0.2">
      <c r="A61" s="291" t="str">
        <f>IF(RefStr!H33="","Odgovorna osoba: _____________________________","Odgovorna osoba: " &amp; RefStr!H33)</f>
        <v>Odgovorna osoba: VESNA PAVLINEC-KOLARIĆ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46" activePane="bottomLeft" state="frozen"/>
      <selection pane="bottomLeft" activeCell="D107" sqref="D10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08289</v>
      </c>
      <c r="C4" s="415">
        <f>SUM(Skriveni!G1468:G1561)</f>
        <v>380684.65899999993</v>
      </c>
      <c r="D4" s="416"/>
    </row>
    <row r="5" spans="1:5" s="23" customFormat="1" ht="15" customHeight="1" x14ac:dyDescent="0.2">
      <c r="B5" s="98" t="str">
        <f>"Naziv: "&amp;IF(RefStr!B10&lt;&gt;"",RefStr!B10,"_______________________________________")</f>
        <v>Naziv: OSNOVNA ŠKOLA ŠTEFANJE</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265689</v>
      </c>
    </row>
    <row r="13" spans="1:5" s="2" customFormat="1" x14ac:dyDescent="0.2">
      <c r="A13" s="270"/>
      <c r="B13" s="271" t="s">
        <v>2062</v>
      </c>
      <c r="C13" s="264">
        <v>2</v>
      </c>
      <c r="D13" s="140">
        <f>D14+D15+D23+D24</f>
        <v>4097312</v>
      </c>
    </row>
    <row r="14" spans="1:5" s="2" customFormat="1" x14ac:dyDescent="0.2">
      <c r="A14" s="270"/>
      <c r="B14" s="271" t="s">
        <v>4041</v>
      </c>
      <c r="C14" s="264">
        <v>3</v>
      </c>
      <c r="D14" s="141"/>
    </row>
    <row r="15" spans="1:5" s="2" customFormat="1" x14ac:dyDescent="0.2">
      <c r="A15" s="270" t="s">
        <v>1181</v>
      </c>
      <c r="B15" s="271" t="s">
        <v>3078</v>
      </c>
      <c r="C15" s="264">
        <v>4</v>
      </c>
      <c r="D15" s="140">
        <f>SUM(D16:D22)</f>
        <v>3562044</v>
      </c>
    </row>
    <row r="16" spans="1:5" s="2" customFormat="1" x14ac:dyDescent="0.2">
      <c r="A16" s="272" t="s">
        <v>1182</v>
      </c>
      <c r="B16" s="273" t="s">
        <v>1183</v>
      </c>
      <c r="C16" s="264">
        <v>5</v>
      </c>
      <c r="D16" s="141">
        <v>2557989</v>
      </c>
    </row>
    <row r="17" spans="1:4" s="2" customFormat="1" x14ac:dyDescent="0.2">
      <c r="A17" s="272" t="s">
        <v>1184</v>
      </c>
      <c r="B17" s="273" t="s">
        <v>1185</v>
      </c>
      <c r="C17" s="264">
        <v>6</v>
      </c>
      <c r="D17" s="141">
        <v>984610</v>
      </c>
    </row>
    <row r="18" spans="1:4" s="2" customFormat="1" x14ac:dyDescent="0.2">
      <c r="A18" s="272" t="s">
        <v>1186</v>
      </c>
      <c r="B18" s="273" t="s">
        <v>1187</v>
      </c>
      <c r="C18" s="264">
        <v>7</v>
      </c>
      <c r="D18" s="141">
        <v>2968</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16477</v>
      </c>
    </row>
    <row r="23" spans="1:4" s="2" customFormat="1" x14ac:dyDescent="0.2">
      <c r="A23" s="270" t="s">
        <v>3033</v>
      </c>
      <c r="B23" s="271" t="s">
        <v>3034</v>
      </c>
      <c r="C23" s="264">
        <v>12</v>
      </c>
      <c r="D23" s="141">
        <v>221718</v>
      </c>
    </row>
    <row r="24" spans="1:4" s="2" customFormat="1" x14ac:dyDescent="0.2">
      <c r="A24" s="270" t="s">
        <v>2608</v>
      </c>
      <c r="B24" s="271" t="s">
        <v>3079</v>
      </c>
      <c r="C24" s="264">
        <v>13</v>
      </c>
      <c r="D24" s="140">
        <f>SUM(D25:D29)</f>
        <v>313550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v>313550</v>
      </c>
    </row>
    <row r="29" spans="1:4" s="2" customFormat="1" ht="19.5" x14ac:dyDescent="0.2">
      <c r="A29" s="274" t="s">
        <v>43</v>
      </c>
      <c r="B29" s="273" t="s">
        <v>1565</v>
      </c>
      <c r="C29" s="264">
        <v>18</v>
      </c>
      <c r="D29" s="141"/>
    </row>
    <row r="30" spans="1:4" s="2" customFormat="1" x14ac:dyDescent="0.2">
      <c r="A30" s="272"/>
      <c r="B30" s="271" t="s">
        <v>3080</v>
      </c>
      <c r="C30" s="264">
        <v>19</v>
      </c>
      <c r="D30" s="140">
        <f>D31+D32+D40+D41</f>
        <v>4032410</v>
      </c>
    </row>
    <row r="31" spans="1:4" s="2" customFormat="1" x14ac:dyDescent="0.2">
      <c r="A31" s="272"/>
      <c r="B31" s="271" t="s">
        <v>4041</v>
      </c>
      <c r="C31" s="264">
        <v>20</v>
      </c>
      <c r="D31" s="141"/>
    </row>
    <row r="32" spans="1:4" s="2" customFormat="1" x14ac:dyDescent="0.2">
      <c r="A32" s="270" t="s">
        <v>1181</v>
      </c>
      <c r="B32" s="271" t="s">
        <v>3081</v>
      </c>
      <c r="C32" s="264">
        <v>21</v>
      </c>
      <c r="D32" s="140">
        <f>SUM(D33:D39)</f>
        <v>3529490</v>
      </c>
    </row>
    <row r="33" spans="1:4" s="2" customFormat="1" x14ac:dyDescent="0.2">
      <c r="A33" s="272" t="s">
        <v>1182</v>
      </c>
      <c r="B33" s="273" t="s">
        <v>1183</v>
      </c>
      <c r="C33" s="264">
        <v>22</v>
      </c>
      <c r="D33" s="141">
        <v>2567017</v>
      </c>
    </row>
    <row r="34" spans="1:4" s="2" customFormat="1" x14ac:dyDescent="0.2">
      <c r="A34" s="272" t="s">
        <v>1184</v>
      </c>
      <c r="B34" s="273" t="s">
        <v>1185</v>
      </c>
      <c r="C34" s="264">
        <v>23</v>
      </c>
      <c r="D34" s="141">
        <v>959496</v>
      </c>
    </row>
    <row r="35" spans="1:4" s="2" customFormat="1" x14ac:dyDescent="0.2">
      <c r="A35" s="272" t="s">
        <v>1186</v>
      </c>
      <c r="B35" s="273" t="s">
        <v>1187</v>
      </c>
      <c r="C35" s="264">
        <v>24</v>
      </c>
      <c r="D35" s="141">
        <v>2977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189370</v>
      </c>
    </row>
    <row r="41" spans="1:4" s="2" customFormat="1" x14ac:dyDescent="0.2">
      <c r="A41" s="275" t="s">
        <v>2608</v>
      </c>
      <c r="B41" s="271" t="s">
        <v>3082</v>
      </c>
      <c r="C41" s="264">
        <v>30</v>
      </c>
      <c r="D41" s="140">
        <f>SUM(D42:D46)</f>
        <v>313550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v>313550</v>
      </c>
    </row>
    <row r="46" spans="1:4" s="2" customFormat="1" ht="19.5" x14ac:dyDescent="0.2">
      <c r="A46" s="277" t="s">
        <v>43</v>
      </c>
      <c r="B46" s="273" t="s">
        <v>1565</v>
      </c>
      <c r="C46" s="264">
        <v>35</v>
      </c>
      <c r="D46" s="141"/>
    </row>
    <row r="47" spans="1:4" s="2" customFormat="1" x14ac:dyDescent="0.2">
      <c r="A47" s="276"/>
      <c r="B47" s="271" t="s">
        <v>3083</v>
      </c>
      <c r="C47" s="264">
        <v>36</v>
      </c>
      <c r="D47" s="140">
        <f>D12+D13-D30</f>
        <v>330591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330591</v>
      </c>
    </row>
    <row r="102" spans="1:5" s="2" customFormat="1" x14ac:dyDescent="0.2">
      <c r="A102" s="272"/>
      <c r="B102" s="280" t="s">
        <v>4041</v>
      </c>
      <c r="C102" s="264">
        <v>91</v>
      </c>
      <c r="D102" s="141"/>
    </row>
    <row r="103" spans="1:5" s="2" customFormat="1" x14ac:dyDescent="0.2">
      <c r="A103" s="272" t="s">
        <v>1181</v>
      </c>
      <c r="B103" s="280" t="s">
        <v>1365</v>
      </c>
      <c r="C103" s="264">
        <v>92</v>
      </c>
      <c r="D103" s="141">
        <v>298243</v>
      </c>
    </row>
    <row r="104" spans="1:5" s="2" customFormat="1" x14ac:dyDescent="0.2">
      <c r="A104" s="272" t="s">
        <v>3033</v>
      </c>
      <c r="B104" s="280" t="s">
        <v>3034</v>
      </c>
      <c r="C104" s="264">
        <v>93</v>
      </c>
      <c r="D104" s="141">
        <v>32348</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LJERKA JEŽIĆ</v>
      </c>
      <c r="B109" s="291"/>
      <c r="C109" s="293"/>
      <c r="D109" s="293"/>
      <c r="E109" s="291"/>
    </row>
    <row r="110" spans="1:5" s="292" customFormat="1" ht="15" customHeight="1" x14ac:dyDescent="0.2">
      <c r="A110" s="291" t="str">
        <f>IF(RefStr!H27="","Telefon za kontakt: _________________","Telefon za kontakt: " &amp; RefStr!H27)</f>
        <v>Telefon za kontakt: 043778900</v>
      </c>
      <c r="B110" s="291"/>
      <c r="E110" s="291"/>
    </row>
    <row r="111" spans="1:5" s="292" customFormat="1" ht="15" customHeight="1" x14ac:dyDescent="0.2">
      <c r="A111" s="291" t="str">
        <f>IF(RefStr!H33="","Odgovorna osoba: _____________________________","Odgovorna osoba: " &amp; RefStr!H33)</f>
        <v>Odgovorna osoba: VESNA PAVLINEC-KOLARIĆ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07" activePane="bottomLeft" state="frozen"/>
      <selection pane="bottomLeft" activeCell="C19" sqref="C19"/>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8289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Tajnistvo</cp:lastModifiedBy>
  <cp:lastPrinted>2019-01-31T11:06:44Z</cp:lastPrinted>
  <dcterms:created xsi:type="dcterms:W3CDTF">2001-11-21T09:32:18Z</dcterms:created>
  <dcterms:modified xsi:type="dcterms:W3CDTF">2019-01-31T11:07:17Z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